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2020년\1.FS\2020년\08. 20년 2차\1.공고\최종\"/>
    </mc:Choice>
  </mc:AlternateContent>
  <xr:revisionPtr revIDLastSave="0" documentId="13_ncr:1_{C09B6357-D3A9-4B76-A1E8-82AFB1FFE922}" xr6:coauthVersionLast="36" xr6:coauthVersionMax="36" xr10:uidLastSave="{00000000-0000-0000-0000-000000000000}"/>
  <bookViews>
    <workbookView xWindow="0" yWindow="0" windowWidth="23400" windowHeight="11085" xr2:uid="{00000000-000D-0000-FFFF-FFFF00000000}"/>
  </bookViews>
  <sheets>
    <sheet name="종합" sheetId="1" r:id="rId1"/>
    <sheet name="1. 인건비" sheetId="8" r:id="rId2"/>
    <sheet name="2-1. 경비(종합)" sheetId="4" r:id="rId3"/>
    <sheet name="2-1. 경비(주관사)" sheetId="9" r:id="rId4"/>
    <sheet name="2-1. 경비(참여사)" sheetId="5" r:id="rId5"/>
    <sheet name="2-2. 외주용역비" sheetId="3" r:id="rId6"/>
  </sheets>
  <definedNames>
    <definedName name="_xlnm.Print_Area" localSheetId="1">'1. 인건비'!$B$2:$L$54</definedName>
    <definedName name="_xlnm.Print_Area" localSheetId="2">'2-1. 경비(종합)'!$B$2:$G$29</definedName>
    <definedName name="_xlnm.Print_Area" localSheetId="3">'2-1. 경비(주관사)'!$B$2:$G$29</definedName>
    <definedName name="_xlnm.Print_Area" localSheetId="4">'2-1. 경비(참여사)'!$B$2:$G$29</definedName>
    <definedName name="_xlnm.Print_Area" localSheetId="5">'2-2. 외주용역비'!$B$2:$F$27</definedName>
    <definedName name="_xlnm.Print_Area" localSheetId="0">종합!$B$2:$F$36</definedName>
    <definedName name="_xlnm.Print_Titles" localSheetId="1">'1. 인건비'!$2:$7</definedName>
    <definedName name="_xlnm.Print_Titles" localSheetId="5">'2-2. 외주용역비'!$2:$7</definedName>
  </definedNames>
  <calcPr calcId="191029"/>
</workbook>
</file>

<file path=xl/calcChain.xml><?xml version="1.0" encoding="utf-8"?>
<calcChain xmlns="http://schemas.openxmlformats.org/spreadsheetml/2006/main">
  <c r="G49" i="9" l="1"/>
  <c r="G48" i="9"/>
  <c r="G47" i="9"/>
  <c r="G46" i="9"/>
  <c r="L31" i="9"/>
  <c r="L30" i="9"/>
  <c r="L32" i="9" s="1"/>
  <c r="F29" i="9"/>
  <c r="M6" i="1" l="1"/>
  <c r="N6" i="1" l="1"/>
  <c r="L30" i="5" l="1"/>
  <c r="P36" i="8"/>
  <c r="Q36" i="8" s="1"/>
  <c r="N36" i="8" s="1"/>
  <c r="S36" i="8" s="1"/>
  <c r="T36" i="8" s="1"/>
  <c r="X12" i="8"/>
  <c r="P26" i="8" s="1"/>
  <c r="Q26" i="8" s="1"/>
  <c r="N26" i="8" s="1"/>
  <c r="X11" i="8"/>
  <c r="X10" i="8"/>
  <c r="P34" i="8" s="1"/>
  <c r="Q34" i="8" s="1"/>
  <c r="N34" i="8" s="1"/>
  <c r="S34" i="8" s="1"/>
  <c r="T34" i="8" s="1"/>
  <c r="X9" i="8"/>
  <c r="X8" i="8"/>
  <c r="P31" i="8" s="1"/>
  <c r="Q31" i="8" s="1"/>
  <c r="N31" i="8" s="1"/>
  <c r="S31" i="8" s="1"/>
  <c r="T31" i="8" s="1"/>
  <c r="G49" i="5"/>
  <c r="G48" i="5"/>
  <c r="G47" i="5"/>
  <c r="G46" i="5"/>
  <c r="S26" i="8" l="1"/>
  <c r="T26" i="8" s="1"/>
  <c r="R26" i="8"/>
  <c r="P15" i="8"/>
  <c r="Q15" i="8" s="1"/>
  <c r="N15" i="8" s="1"/>
  <c r="P24" i="8"/>
  <c r="Q24" i="8" s="1"/>
  <c r="N24" i="8" s="1"/>
  <c r="P37" i="8"/>
  <c r="Q37" i="8" s="1"/>
  <c r="N37" i="8" s="1"/>
  <c r="R37" i="8" s="1"/>
  <c r="P19" i="8"/>
  <c r="Q19" i="8" s="1"/>
  <c r="N19" i="8" s="1"/>
  <c r="P33" i="8"/>
  <c r="Q33" i="8" s="1"/>
  <c r="N33" i="8" s="1"/>
  <c r="P35" i="8"/>
  <c r="Q35" i="8" s="1"/>
  <c r="N35" i="8" s="1"/>
  <c r="R35" i="8" s="1"/>
  <c r="P22" i="8"/>
  <c r="Q22" i="8" s="1"/>
  <c r="N22" i="8" s="1"/>
  <c r="P30" i="8"/>
  <c r="Q30" i="8" s="1"/>
  <c r="P13" i="8"/>
  <c r="Q13" i="8" s="1"/>
  <c r="N13" i="8" s="1"/>
  <c r="S13" i="8" s="1"/>
  <c r="T13" i="8" s="1"/>
  <c r="P12" i="8"/>
  <c r="Q12" i="8" s="1"/>
  <c r="N12" i="8" s="1"/>
  <c r="S12" i="8" s="1"/>
  <c r="T12" i="8" s="1"/>
  <c r="P17" i="8"/>
  <c r="Q17" i="8" s="1"/>
  <c r="N17" i="8" s="1"/>
  <c r="R34" i="8"/>
  <c r="R36" i="8"/>
  <c r="R31" i="8"/>
  <c r="P23" i="8"/>
  <c r="Q23" i="8" s="1"/>
  <c r="N23" i="8" s="1"/>
  <c r="P28" i="8"/>
  <c r="Q28" i="8" s="1"/>
  <c r="N28" i="8" s="1"/>
  <c r="P21" i="8"/>
  <c r="Q21" i="8" s="1"/>
  <c r="P11" i="8"/>
  <c r="Q11" i="8" s="1"/>
  <c r="N11" i="8" s="1"/>
  <c r="S11" i="8" s="1"/>
  <c r="T11" i="8" s="1"/>
  <c r="P9" i="8"/>
  <c r="P16" i="8"/>
  <c r="Q16" i="8" s="1"/>
  <c r="N16" i="8" s="1"/>
  <c r="P27" i="8"/>
  <c r="Q27" i="8" s="1"/>
  <c r="N27" i="8" s="1"/>
  <c r="P14" i="8"/>
  <c r="Q14" i="8" s="1"/>
  <c r="N14" i="8" s="1"/>
  <c r="P25" i="8"/>
  <c r="Q25" i="8" s="1"/>
  <c r="N25" i="8" s="1"/>
  <c r="P32" i="8"/>
  <c r="Q32" i="8" s="1"/>
  <c r="N32" i="8" s="1"/>
  <c r="P29" i="8"/>
  <c r="Q29" i="8" s="1"/>
  <c r="N29" i="8" s="1"/>
  <c r="P20" i="8"/>
  <c r="Q20" i="8" s="1"/>
  <c r="N20" i="8" s="1"/>
  <c r="N30" i="8" l="1"/>
  <c r="S30" i="8" s="1"/>
  <c r="T30" i="8" s="1"/>
  <c r="S35" i="8"/>
  <c r="T35" i="8" s="1"/>
  <c r="S37" i="8"/>
  <c r="T37" i="8" s="1"/>
  <c r="R13" i="8"/>
  <c r="S19" i="8"/>
  <c r="T19" i="8" s="1"/>
  <c r="R19" i="8"/>
  <c r="S24" i="8"/>
  <c r="T24" i="8" s="1"/>
  <c r="R24" i="8"/>
  <c r="S15" i="8"/>
  <c r="T15" i="8" s="1"/>
  <c r="R15" i="8"/>
  <c r="R17" i="8"/>
  <c r="S23" i="8"/>
  <c r="T23" i="8" s="1"/>
  <c r="R30" i="8"/>
  <c r="S17" i="8"/>
  <c r="T17" i="8" s="1"/>
  <c r="R33" i="8"/>
  <c r="S33" i="8"/>
  <c r="T33" i="8" s="1"/>
  <c r="R12" i="8"/>
  <c r="R32" i="8"/>
  <c r="N21" i="8"/>
  <c r="Q8" i="8"/>
  <c r="N9" i="8" s="1"/>
  <c r="S25" i="8"/>
  <c r="T25" i="8" s="1"/>
  <c r="S27" i="8"/>
  <c r="T27" i="8" s="1"/>
  <c r="S16" i="8"/>
  <c r="T16" i="8" s="1"/>
  <c r="S32" i="8"/>
  <c r="T32" i="8" s="1"/>
  <c r="R20" i="8"/>
  <c r="S20" i="8"/>
  <c r="T20" i="8" s="1"/>
  <c r="S14" i="8"/>
  <c r="T14" i="8" s="1"/>
  <c r="R23" i="8"/>
  <c r="S29" i="8"/>
  <c r="T29" i="8" s="1"/>
  <c r="S22" i="8"/>
  <c r="T22" i="8" s="1"/>
  <c r="R22" i="8"/>
  <c r="S28" i="8"/>
  <c r="T28" i="8" s="1"/>
  <c r="R11" i="8"/>
  <c r="R28" i="8"/>
  <c r="R14" i="8"/>
  <c r="R25" i="8"/>
  <c r="R27" i="8"/>
  <c r="R16" i="8"/>
  <c r="P18" i="8"/>
  <c r="Q18" i="8" s="1"/>
  <c r="N18" i="8" s="1"/>
  <c r="P29" i="1" l="1"/>
  <c r="S21" i="8"/>
  <c r="T21" i="8" s="1"/>
  <c r="R21" i="8"/>
  <c r="P8" i="1"/>
  <c r="R29" i="8"/>
  <c r="S9" i="8"/>
  <c r="R9" i="8"/>
  <c r="S18" i="8"/>
  <c r="T18" i="8" s="1"/>
  <c r="J56" i="8" l="1"/>
  <c r="L6" i="1"/>
  <c r="R18" i="8"/>
  <c r="I6" i="1" l="1"/>
  <c r="M24" i="1" l="1"/>
  <c r="K29" i="4"/>
  <c r="Q10" i="1"/>
  <c r="Q9" i="1"/>
  <c r="P6" i="8" l="1"/>
  <c r="Q6" i="8"/>
  <c r="G46" i="4"/>
  <c r="G49" i="4"/>
  <c r="G48" i="4"/>
  <c r="G47" i="4"/>
  <c r="E23" i="3"/>
  <c r="O24" i="1" l="1"/>
  <c r="P26" i="1"/>
  <c r="L31" i="5"/>
  <c r="L32" i="5" s="1"/>
  <c r="F29" i="5"/>
  <c r="O6" i="1" l="1"/>
  <c r="P25" i="1" l="1"/>
  <c r="P24" i="1" s="1"/>
  <c r="N24" i="1"/>
  <c r="L24" i="1" l="1"/>
  <c r="K24" i="1" l="1"/>
  <c r="J24" i="1" l="1"/>
  <c r="I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이상엽</author>
  </authors>
  <commentList>
    <comment ref="J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 FIX
</t>
        </r>
      </text>
    </comment>
    <comment ref="J14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FIX
</t>
        </r>
      </text>
    </comment>
  </commentList>
</comments>
</file>

<file path=xl/sharedStrings.xml><?xml version="1.0" encoding="utf-8"?>
<sst xmlns="http://schemas.openxmlformats.org/spreadsheetml/2006/main" count="558" uniqueCount="272">
  <si>
    <t xml:space="preserve">기업명 : </t>
    <phoneticPr fontId="1" type="noConversion"/>
  </si>
  <si>
    <t>금액
(원)</t>
    <phoneticPr fontId="1" type="noConversion"/>
  </si>
  <si>
    <t>인건비</t>
    <phoneticPr fontId="1" type="noConversion"/>
  </si>
  <si>
    <t>과목구분</t>
    <phoneticPr fontId="1" type="noConversion"/>
  </si>
  <si>
    <t>비고</t>
    <phoneticPr fontId="1" type="noConversion"/>
  </si>
  <si>
    <t>비목</t>
    <phoneticPr fontId="1" type="noConversion"/>
  </si>
  <si>
    <t>세목</t>
    <phoneticPr fontId="1" type="noConversion"/>
  </si>
  <si>
    <t>세세목</t>
    <phoneticPr fontId="1" type="noConversion"/>
  </si>
  <si>
    <t>인건비</t>
    <phoneticPr fontId="1" type="noConversion"/>
  </si>
  <si>
    <t>소계</t>
    <phoneticPr fontId="1" type="noConversion"/>
  </si>
  <si>
    <t>국외경비</t>
    <phoneticPr fontId="1" type="noConversion"/>
  </si>
  <si>
    <t>국제항공료</t>
    <phoneticPr fontId="1" type="noConversion"/>
  </si>
  <si>
    <t>체재비</t>
    <phoneticPr fontId="1" type="noConversion"/>
  </si>
  <si>
    <t>현지항공료</t>
    <phoneticPr fontId="1" type="noConversion"/>
  </si>
  <si>
    <t>현지교통비</t>
    <phoneticPr fontId="1" type="noConversion"/>
  </si>
  <si>
    <t>회의제경비</t>
    <phoneticPr fontId="1" type="noConversion"/>
  </si>
  <si>
    <t>전문자문비</t>
    <phoneticPr fontId="1" type="noConversion"/>
  </si>
  <si>
    <t>통신비</t>
    <phoneticPr fontId="1" type="noConversion"/>
  </si>
  <si>
    <t>기타경비</t>
    <phoneticPr fontId="1" type="noConversion"/>
  </si>
  <si>
    <t>국내경비</t>
    <phoneticPr fontId="1" type="noConversion"/>
  </si>
  <si>
    <t>국내출장비</t>
    <phoneticPr fontId="1" type="noConversion"/>
  </si>
  <si>
    <t>자료수집비</t>
    <phoneticPr fontId="1" type="noConversion"/>
  </si>
  <si>
    <t>사무용품</t>
    <phoneticPr fontId="1" type="noConversion"/>
  </si>
  <si>
    <t>인쇄비</t>
    <phoneticPr fontId="1" type="noConversion"/>
  </si>
  <si>
    <t>외주용역비</t>
    <phoneticPr fontId="1" type="noConversion"/>
  </si>
  <si>
    <t>합계</t>
    <phoneticPr fontId="1" type="noConversion"/>
  </si>
  <si>
    <t>타당성조사 지원사업 사업비(종합)</t>
    <phoneticPr fontId="1" type="noConversion"/>
  </si>
  <si>
    <t>조사항목</t>
    <phoneticPr fontId="1" type="noConversion"/>
  </si>
  <si>
    <t>1. 인건비</t>
    <phoneticPr fontId="1" type="noConversion"/>
  </si>
  <si>
    <t>2. 경비</t>
    <phoneticPr fontId="1" type="noConversion"/>
  </si>
  <si>
    <t xml:space="preserve"> ※ 참고</t>
    <phoneticPr fontId="1" type="noConversion"/>
  </si>
  <si>
    <t>세부 업무</t>
    <phoneticPr fontId="1" type="noConversion"/>
  </si>
  <si>
    <t>타당성조사 지원사업 사업비(경비)</t>
    <phoneticPr fontId="1" type="noConversion"/>
  </si>
  <si>
    <t>세부내역</t>
    <phoneticPr fontId="1" type="noConversion"/>
  </si>
  <si>
    <t>차량임대 및 유지비 포함</t>
    <phoneticPr fontId="1" type="noConversion"/>
  </si>
  <si>
    <t>회의실 사용료 등</t>
    <phoneticPr fontId="1" type="noConversion"/>
  </si>
  <si>
    <t>통역비 등</t>
    <phoneticPr fontId="1" type="noConversion"/>
  </si>
  <si>
    <t>공항세 등</t>
    <phoneticPr fontId="1" type="noConversion"/>
  </si>
  <si>
    <t>설비견학 등</t>
    <phoneticPr fontId="1" type="noConversion"/>
  </si>
  <si>
    <t>컨소시엄 업무협의 등</t>
    <phoneticPr fontId="1" type="noConversion"/>
  </si>
  <si>
    <t>FS 관련 자료</t>
    <phoneticPr fontId="1" type="noConversion"/>
  </si>
  <si>
    <t>소모성 물품만 인정</t>
    <phoneticPr fontId="1" type="noConversion"/>
  </si>
  <si>
    <t>최종보고서 인쇄비 등</t>
    <phoneticPr fontId="1" type="noConversion"/>
  </si>
  <si>
    <t>실비계상</t>
    <phoneticPr fontId="1" type="noConversion"/>
  </si>
  <si>
    <t xml:space="preserve">* 순수 직접비(외주용역비 제외) : </t>
    <phoneticPr fontId="1" type="noConversion"/>
  </si>
  <si>
    <t>※ 참고</t>
    <phoneticPr fontId="1" type="noConversion"/>
  </si>
  <si>
    <t xml:space="preserve">  1. 세부내역은 해당 프로젝트에 맞게 상세히 작성</t>
    <phoneticPr fontId="1" type="noConversion"/>
  </si>
  <si>
    <t xml:space="preserve">  2. 사업비목별 산정기준은 관리지침 [별표 2] 및 공무원여비규정(국가 및 도시등급)을 참조</t>
    <phoneticPr fontId="1" type="noConversion"/>
  </si>
  <si>
    <t>공무원여비규정 [별표 4] 참조</t>
    <phoneticPr fontId="1" type="noConversion"/>
  </si>
  <si>
    <t>현지차량임차료</t>
    <phoneticPr fontId="1" type="noConversion"/>
  </si>
  <si>
    <t>타당성조사 지원사업 사업비(외주용역비)</t>
    <phoneticPr fontId="1" type="noConversion"/>
  </si>
  <si>
    <t>외주용역
업체명</t>
    <phoneticPr fontId="1" type="noConversion"/>
  </si>
  <si>
    <t>현지차량임차료</t>
    <phoneticPr fontId="1" type="noConversion"/>
  </si>
  <si>
    <t>경비 계</t>
    <phoneticPr fontId="1" type="noConversion"/>
  </si>
  <si>
    <t>인건비 계</t>
    <phoneticPr fontId="1" type="noConversion"/>
  </si>
  <si>
    <t>2. 경제성 분석</t>
    <phoneticPr fontId="1" type="noConversion"/>
  </si>
  <si>
    <t>가. Throughput 양/Tariff별 경제성분석</t>
    <phoneticPr fontId="1" type="noConversion"/>
  </si>
  <si>
    <t xml:space="preserve">  1) 추정수익, 운영비용, 자본비용 등을 포함한 손익분석</t>
    <phoneticPr fontId="1" type="noConversion"/>
  </si>
  <si>
    <t xml:space="preserve">  2) 사업별 IRR, NPV, ROE등 경제성분석</t>
    <phoneticPr fontId="1" type="noConversion"/>
  </si>
  <si>
    <t>나. 현금흐름분석</t>
    <phoneticPr fontId="1" type="noConversion"/>
  </si>
  <si>
    <t xml:space="preserve">  1) 현금흐름의 안정성 / 부채상환비율 / 현금흐름 안정성 강화방안</t>
    <phoneticPr fontId="1" type="noConversion"/>
  </si>
  <si>
    <t>다. 리스크 분석</t>
    <phoneticPr fontId="1" type="noConversion"/>
  </si>
  <si>
    <t xml:space="preserve">  1) 예상되는 위험의 종류 /  예상위험의 사업참여자들간 배분</t>
    <phoneticPr fontId="1" type="noConversion"/>
  </si>
  <si>
    <t>라. 민감도분석</t>
    <phoneticPr fontId="1" type="noConversion"/>
  </si>
  <si>
    <t>마. 종합보고서 작성 및 파이낸싱방안검토</t>
    <phoneticPr fontId="1" type="noConversion"/>
  </si>
  <si>
    <t xml:space="preserve">  1) 타당성조사 종합보고서 작성 / 파이낸싱 모델구축 및 자본구조</t>
    <phoneticPr fontId="1" type="noConversion"/>
  </si>
  <si>
    <t xml:space="preserve">  1. 조사항목 및 세부업무는 외주용역 업체별로 외주용역의 성격과 내용에 맞게 수정하여 작성할 것</t>
    <phoneticPr fontId="1" type="noConversion"/>
  </si>
  <si>
    <t>외주용역비</t>
  </si>
  <si>
    <t>외주용역비</t>
    <phoneticPr fontId="1" type="noConversion"/>
  </si>
  <si>
    <t>[국외 체재비] : 공무원 여비규정 [별표4] 국외여비정액표)</t>
    <phoneticPr fontId="8" type="noConversion"/>
  </si>
  <si>
    <t>등 급</t>
  </si>
  <si>
    <t>일 비</t>
  </si>
  <si>
    <t>숙박비</t>
  </si>
  <si>
    <t>식 비</t>
  </si>
  <si>
    <t>계</t>
    <phoneticPr fontId="8" type="noConversion"/>
  </si>
  <si>
    <t>단위
달러</t>
    <phoneticPr fontId="8" type="noConversion"/>
  </si>
  <si>
    <t>가</t>
  </si>
  <si>
    <t>나</t>
  </si>
  <si>
    <t>다</t>
  </si>
  <si>
    <t>라</t>
  </si>
  <si>
    <r>
      <t xml:space="preserve">   비고 : 1. </t>
    </r>
    <r>
      <rPr>
        <b/>
        <sz val="11"/>
        <color indexed="12"/>
        <rFont val="돋움"/>
        <family val="3"/>
        <charset val="129"/>
      </rPr>
      <t xml:space="preserve">국가 및 도시별 등급 </t>
    </r>
    <r>
      <rPr>
        <sz val="11"/>
        <color indexed="8"/>
        <rFont val="돋움"/>
        <family val="3"/>
        <charset val="129"/>
      </rPr>
      <t>구분은 다음과 같다.</t>
    </r>
    <phoneticPr fontId="8" type="noConversion"/>
  </si>
  <si>
    <t>나. 나등급</t>
    <phoneticPr fontId="8" type="noConversion"/>
  </si>
  <si>
    <t>다. 다등급</t>
  </si>
  <si>
    <t>라. 라등급</t>
  </si>
  <si>
    <t xml:space="preserve">           2. 1의 국가 및 도시별 등급 구분에 없는 국가는 여행 또는 근무예정지에서 1의 국가의 수도까지의 거리가 가장 가까운 국가의 등급을 적용한다.</t>
    <phoneticPr fontId="8" type="noConversion"/>
  </si>
  <si>
    <t>정산수수료</t>
    <phoneticPr fontId="1" type="noConversion"/>
  </si>
  <si>
    <t>정산수수료</t>
    <phoneticPr fontId="1" type="noConversion"/>
  </si>
  <si>
    <t>사업비 정산</t>
    <phoneticPr fontId="1" type="noConversion"/>
  </si>
  <si>
    <t>0.5억원 미만</t>
    <phoneticPr fontId="1" type="noConversion"/>
  </si>
  <si>
    <t>0.5억원 이상~
1억원 미만</t>
    <phoneticPr fontId="1" type="noConversion"/>
  </si>
  <si>
    <t xml:space="preserve">  3. 정산수수료</t>
    <phoneticPr fontId="1" type="noConversion"/>
  </si>
  <si>
    <t>사업비 규모
(현금 또는 현물)</t>
    <phoneticPr fontId="1" type="noConversion"/>
  </si>
  <si>
    <r>
      <t xml:space="preserve">현금 정산수수료
</t>
    </r>
    <r>
      <rPr>
        <sz val="9"/>
        <rFont val="맑은 고딕"/>
        <family val="3"/>
        <charset val="129"/>
      </rPr>
      <t>(정부지원금+민간현금)</t>
    </r>
    <phoneticPr fontId="1" type="noConversion"/>
  </si>
  <si>
    <t>현물 출자확인 수수료</t>
    <phoneticPr fontId="1" type="noConversion"/>
  </si>
  <si>
    <t>1억원 이상~
2억원 미만</t>
    <phoneticPr fontId="1" type="noConversion"/>
  </si>
  <si>
    <t>2억원 이상~
3억원 미만</t>
    <phoneticPr fontId="1" type="noConversion"/>
  </si>
  <si>
    <t>3억원 이상~
5억원 미만</t>
    <phoneticPr fontId="1" type="noConversion"/>
  </si>
  <si>
    <t>5억원 이상~
10억원 미만</t>
    <phoneticPr fontId="1" type="noConversion"/>
  </si>
  <si>
    <t>10억원 이상</t>
    <phoneticPr fontId="1" type="noConversion"/>
  </si>
  <si>
    <r>
      <rPr>
        <b/>
        <sz val="11"/>
        <color indexed="12"/>
        <rFont val="돋움"/>
        <family val="3"/>
        <charset val="129"/>
      </rPr>
      <t>가. 가등급</t>
    </r>
    <r>
      <rPr>
        <sz val="11"/>
        <color indexed="8"/>
        <rFont val="돋움"/>
        <family val="3"/>
        <charset val="129"/>
      </rPr>
      <t xml:space="preserve"> : 도쿄, 뉴욕, 런던, 로스엔젤레스, 모스크바, 샌프란시스코, 워싱턴, 파리, 홍콩, 제네바, 싱가포르</t>
    </r>
    <phoneticPr fontId="8" type="noConversion"/>
  </si>
  <si>
    <t>(2) 남·북아메리카주: 멕시코, 미국, 브라질, 세인트루시아, 세인트키츠네비스, 아르헨티나, 아이티, 앤티가바부다, 자메이카, 캐나다</t>
    <phoneticPr fontId="8" type="noConversion"/>
  </si>
  <si>
    <t>(2) 남·북아메리카주: 가이아나, 도미니카공화국, 바베이도스, 베네수엘라, 벨리즈, 세인트빈센트그레나딘, 우루과이, 칠레, 코스타리카, 트리니다드토바고, 파나마</t>
    <phoneticPr fontId="8" type="noConversion"/>
  </si>
  <si>
    <t>(3) 유럽주: 라트비아, 루마니아, 리투아니아, 불가리아, 아일랜드, 세르비아, 몬테네그로, 슬로베니아, 슬로바키아, 체코, 폴란드</t>
    <phoneticPr fontId="1" type="noConversion"/>
  </si>
  <si>
    <t>(4) 중동·아프리카주: 가나, 기니, 나이지리아, 니제르, 라이베리아, 모로코, 모리셔스, 모잠비크, 보츠와나, 부르키나파소, 상투메프린시페, 세네갈, 스와질란드, 시에라리온, 아프가니스탄, 알제리, 요르단, 이라크, 잠비아, 중앙아프리카공화국, 카메룬, 케냐, 탄자니아</t>
    <phoneticPr fontId="8" type="noConversion"/>
  </si>
  <si>
    <t>(2) 남·북아메리카주: 과테말라, 니카라과, 볼리비아, 수리남, 에콰도르, 엘살바도르, 온두라스, 콜롬비아, 파라과이, 페루</t>
    <phoneticPr fontId="1" type="noConversion"/>
  </si>
  <si>
    <t>(3) 유럽주: 마케도니아, 몰도바, 보스니아헤르체코비나, 벨라루스, 알바니아, 에스토니아, 크로아티아</t>
    <phoneticPr fontId="1" type="noConversion"/>
  </si>
  <si>
    <t>(1) 아시아주·오세아니아주: 타이완, 베이징, 인도, 일본, 카자흐스탄, 파푸아뉴기니, 사모아, 쿡제도</t>
    <phoneticPr fontId="1" type="noConversion"/>
  </si>
  <si>
    <t>(4) 중동·아프리카주: 감비아, 기니비사우, 기니, 나미비아, 레바논, 레소토, 르완다, 마다가스카르, 말라위, 말리, 모리타니, 소말리아, 예멘, 이란, 짐바브웨, 튀니지</t>
    <phoneticPr fontId="8" type="noConversion"/>
  </si>
  <si>
    <t>번역비</t>
    <phoneticPr fontId="1" type="noConversion"/>
  </si>
  <si>
    <t>최종보고서 요약본 영문 번역</t>
    <phoneticPr fontId="1" type="noConversion"/>
  </si>
  <si>
    <t>번역비</t>
    <phoneticPr fontId="1" type="noConversion"/>
  </si>
  <si>
    <r>
      <t xml:space="preserve">  2. 외주용역비는 총 사업비의 </t>
    </r>
    <r>
      <rPr>
        <b/>
        <sz val="11"/>
        <color indexed="56"/>
        <rFont val="맑은 고딕"/>
        <family val="3"/>
        <charset val="129"/>
      </rPr>
      <t>50% 이하</t>
    </r>
    <r>
      <rPr>
        <sz val="11"/>
        <rFont val="맑은 고딕"/>
        <family val="3"/>
        <charset val="129"/>
      </rPr>
      <t>로 작성할 것</t>
    </r>
    <phoneticPr fontId="1" type="noConversion"/>
  </si>
  <si>
    <t>(4) 중동·아프리카주: 가봉, 남아프리카공화국, 리비아, 수단, 남수단, 바레인, 사우디아라비아, 세이셸, 아랍에미리트, 앙골라, 오만, 우간다, 이스라엘, 이집트, 에티오피아, 적도기니, 카타르, 코트디부아르, 콩고민주공화국, 쿠웨이트</t>
    <phoneticPr fontId="1" type="noConversion"/>
  </si>
  <si>
    <t>총 사업비의 50% 이하</t>
    <phoneticPr fontId="1" type="noConversion"/>
  </si>
  <si>
    <t>구 분</t>
    <phoneticPr fontId="1" type="noConversion"/>
  </si>
  <si>
    <t>(3) 유럽주: 그리스, 네덜란드, 노르웨이, 덴마크, 독일, 러시아, 룩셈부르크, 벨기에, 스웨덴, 스위스, 스페인, 사이프러스, 아이슬란드, 영국, 오스트리아, 우크라이나, 이탈리아, 포르투갈, 프랑스, 핀란드, 헝가리</t>
    <phoneticPr fontId="8" type="noConversion"/>
  </si>
  <si>
    <t>(1) 아시아주·오세아니아주: 뉴질랜드, 마셜군도, 말레이시아, 방글라데시, 브루나이, 아제르바이잔, 오스트레일리아, 인도네시아, 우즈베키스탄, 중국, 키르기즈공화국, 타이, 터키, 타지키스탄, 투루크메니스탄, 파키스탄, 니우에</t>
    <phoneticPr fontId="8" type="noConversion"/>
  </si>
  <si>
    <t>금액(원)</t>
    <phoneticPr fontId="1" type="noConversion"/>
  </si>
  <si>
    <t xml:space="preserve">  1. "1. 인건비", "2-1. 경비", "2-2. 외주용역비" sheet를 작성하고, "종합" sheet에는 사업명, 기업명 및 비고만 작성할 것</t>
    <phoneticPr fontId="1" type="noConversion"/>
  </si>
  <si>
    <r>
      <t xml:space="preserve">(1) 아시아주·오세아니아주: 네팔, 동티모르, 라오스, 미크로네시아, 몽골, </t>
    </r>
    <r>
      <rPr>
        <sz val="11"/>
        <color rgb="FFFF0000"/>
        <rFont val="돋움"/>
        <family val="3"/>
        <charset val="129"/>
      </rPr>
      <t>미얀마,</t>
    </r>
    <r>
      <rPr>
        <sz val="11"/>
        <color rgb="FF000000"/>
        <rFont val="돋움"/>
        <family val="3"/>
        <charset val="129"/>
      </rPr>
      <t xml:space="preserve"> 베트남, 스리랑카, 캄보디아, 피지, 필리핀, 통가</t>
    </r>
    <phoneticPr fontId="1" type="noConversion"/>
  </si>
  <si>
    <t>인원</t>
    <phoneticPr fontId="21" type="noConversion"/>
  </si>
  <si>
    <t>단가</t>
    <phoneticPr fontId="21" type="noConversion"/>
  </si>
  <si>
    <t>횟수</t>
    <phoneticPr fontId="21" type="noConversion"/>
  </si>
  <si>
    <t>체류일수</t>
    <phoneticPr fontId="21" type="noConversion"/>
  </si>
  <si>
    <t xml:space="preserve">나. 현지단가조사 </t>
    <phoneticPr fontId="1" type="noConversion"/>
  </si>
  <si>
    <t>가. 계획부지 현황조사</t>
    <phoneticPr fontId="1" type="noConversion"/>
  </si>
  <si>
    <t xml:space="preserve">다. 실적공사비 조사 </t>
    <phoneticPr fontId="1" type="noConversion"/>
  </si>
  <si>
    <t>가. 토질조사 (6공)</t>
    <phoneticPr fontId="1" type="noConversion"/>
  </si>
  <si>
    <t>1. 시장조사 및 분석</t>
    <phoneticPr fontId="1" type="noConversion"/>
  </si>
  <si>
    <t xml:space="preserve">3. 토질조사 </t>
    <phoneticPr fontId="1" type="noConversion"/>
  </si>
  <si>
    <t>4. 측량조사</t>
    <phoneticPr fontId="1" type="noConversion"/>
  </si>
  <si>
    <r>
      <t>가. 측량조사 (A = 62,000 m</t>
    </r>
    <r>
      <rPr>
        <vertAlign val="superscript"/>
        <sz val="11"/>
        <rFont val="맑은 고딕"/>
        <family val="3"/>
        <charset val="129"/>
      </rPr>
      <t>2</t>
    </r>
    <r>
      <rPr>
        <sz val="11"/>
        <rFont val="맑은 고딕"/>
        <family val="3"/>
        <charset val="129"/>
      </rPr>
      <t>)</t>
    </r>
    <phoneticPr fontId="1" type="noConversion"/>
  </si>
  <si>
    <t>출장계획</t>
    <phoneticPr fontId="21" type="noConversion"/>
  </si>
  <si>
    <t>현지항공료</t>
    <phoneticPr fontId="21" type="noConversion"/>
  </si>
  <si>
    <t>번역비</t>
    <phoneticPr fontId="1" type="noConversion"/>
  </si>
  <si>
    <t xml:space="preserve">번역비용산정 </t>
    <phoneticPr fontId="1" type="noConversion"/>
  </si>
  <si>
    <t>단가</t>
    <phoneticPr fontId="1" type="noConversion"/>
  </si>
  <si>
    <t>페이지</t>
    <phoneticPr fontId="1" type="noConversion"/>
  </si>
  <si>
    <t>회의실 사용료 등(중간, 최종보고등)</t>
    <phoneticPr fontId="1" type="noConversion"/>
  </si>
  <si>
    <t>관련자료, 보고자료, 성과물 등 인쇄비</t>
    <phoneticPr fontId="1" type="noConversion"/>
  </si>
  <si>
    <t>관련자료, 보고자료, 성과물 등 번역비</t>
    <phoneticPr fontId="1" type="noConversion"/>
  </si>
  <si>
    <t>최종보고서 영문 번역</t>
    <phoneticPr fontId="1" type="noConversion"/>
  </si>
  <si>
    <t>여행자보험, 송금수수료 등</t>
    <phoneticPr fontId="21" type="noConversion"/>
  </si>
  <si>
    <t>타당성조사 지원사업 사업비(인건비)</t>
    <phoneticPr fontId="1" type="noConversion"/>
  </si>
  <si>
    <t>엔지니어링활동분류별 기술자 노임단가</t>
    <phoneticPr fontId="21" type="noConversion"/>
  </si>
  <si>
    <t>조사항목</t>
    <phoneticPr fontId="1" type="noConversion"/>
  </si>
  <si>
    <t>세부 업무</t>
    <phoneticPr fontId="1" type="noConversion"/>
  </si>
  <si>
    <t>참여인원</t>
    <phoneticPr fontId="1" type="noConversion"/>
  </si>
  <si>
    <t>단가
(원/월)</t>
    <phoneticPr fontId="1" type="noConversion"/>
  </si>
  <si>
    <t>참여기간
(개월)</t>
    <phoneticPr fontId="1" type="noConversion"/>
  </si>
  <si>
    <t>참여율
(%)</t>
    <phoneticPr fontId="1" type="noConversion"/>
  </si>
  <si>
    <t>합계
(원)</t>
    <phoneticPr fontId="1" type="noConversion"/>
  </si>
  <si>
    <t>비고</t>
    <phoneticPr fontId="1" type="noConversion"/>
  </si>
  <si>
    <t>작업일수</t>
    <phoneticPr fontId="1" type="noConversion"/>
  </si>
  <si>
    <t>구분</t>
    <phoneticPr fontId="21" type="noConversion"/>
  </si>
  <si>
    <t>건설</t>
    <phoneticPr fontId="21" type="noConversion"/>
  </si>
  <si>
    <t>환경</t>
    <phoneticPr fontId="21" type="noConversion"/>
  </si>
  <si>
    <t>직급</t>
    <phoneticPr fontId="1" type="noConversion"/>
  </si>
  <si>
    <t>등급</t>
    <phoneticPr fontId="1" type="noConversion"/>
  </si>
  <si>
    <t>성명</t>
    <phoneticPr fontId="1" type="noConversion"/>
  </si>
  <si>
    <t>(일)</t>
    <phoneticPr fontId="1" type="noConversion"/>
  </si>
  <si>
    <t>1. 사업총괄</t>
    <phoneticPr fontId="1" type="noConversion"/>
  </si>
  <si>
    <t>가. 사업추진 및 타당성조사팀 운영</t>
    <phoneticPr fontId="1" type="noConversion"/>
  </si>
  <si>
    <t>기술사</t>
    <phoneticPr fontId="21" type="noConversion"/>
  </si>
  <si>
    <t>나. 대내외 창구 및 협상 총괄</t>
    <phoneticPr fontId="1" type="noConversion"/>
  </si>
  <si>
    <t>특급기술자</t>
    <phoneticPr fontId="21" type="noConversion"/>
  </si>
  <si>
    <t>다. 예산편성 및 경비집행 총괄</t>
    <phoneticPr fontId="1" type="noConversion"/>
  </si>
  <si>
    <t>고급기술자</t>
    <phoneticPr fontId="21" type="noConversion"/>
  </si>
  <si>
    <t>2. 시장조사 및 
   분석</t>
    <phoneticPr fontId="1" type="noConversion"/>
  </si>
  <si>
    <t>가. 시장조사 및 분석 총괄</t>
    <phoneticPr fontId="1" type="noConversion"/>
  </si>
  <si>
    <t>중급기술자</t>
    <phoneticPr fontId="21" type="noConversion"/>
  </si>
  <si>
    <t>나. 환경질 자료 조사 및 분석</t>
    <phoneticPr fontId="1" type="noConversion"/>
  </si>
  <si>
    <t>초급기술자</t>
    <phoneticPr fontId="21" type="noConversion"/>
  </si>
  <si>
    <t>다. 기존 관련시설 현황 조사 및 분석</t>
    <phoneticPr fontId="1" type="noConversion"/>
  </si>
  <si>
    <t>평균근무일수</t>
    <phoneticPr fontId="1" type="noConversion"/>
  </si>
  <si>
    <t>3. 개략설계
   (도면작성 및
    수량산출)</t>
    <phoneticPr fontId="1" type="noConversion"/>
  </si>
  <si>
    <t>가. 설계 총괄</t>
    <phoneticPr fontId="1" type="noConversion"/>
  </si>
  <si>
    <t xml:space="preserve"> - 기본계획 지표 수립</t>
    <phoneticPr fontId="1" type="noConversion"/>
  </si>
  <si>
    <t xml:space="preserve"> - 현지 공사여건 분석</t>
    <phoneticPr fontId="1" type="noConversion"/>
  </si>
  <si>
    <t>나. 전문회계법인 재무분석 성과 검토</t>
    <phoneticPr fontId="1" type="noConversion"/>
  </si>
  <si>
    <t>미지급</t>
    <phoneticPr fontId="1" type="noConversion"/>
  </si>
  <si>
    <t>합계</t>
    <phoneticPr fontId="1" type="noConversion"/>
  </si>
  <si>
    <t xml:space="preserve"> ※ 참고</t>
    <phoneticPr fontId="1" type="noConversion"/>
  </si>
  <si>
    <t xml:space="preserve">  1. 조사항목 및 세부업무는 신청사업의 내용에 맞게 수정하여 작성할 것</t>
    <phoneticPr fontId="1" type="noConversion"/>
  </si>
  <si>
    <t xml:space="preserve">  2. 사업책임자는 참여자 중 본 지원사업을 실질적으로 총괄할 수 있는 사람으로 할 것</t>
    <phoneticPr fontId="1" type="noConversion"/>
  </si>
  <si>
    <t xml:space="preserve">  3. 인건비는 총 사업비의 60% 이내</t>
    <phoneticPr fontId="1" type="noConversion"/>
  </si>
  <si>
    <t>  4. 인건비 산정기준</t>
    <phoneticPr fontId="1" type="noConversion"/>
  </si>
  <si>
    <t xml:space="preserve">      - 인건비는 민간부담금액을 초과할 수 없음(정부지원금 인건비 집행 지양)</t>
    <phoneticPr fontId="1" type="noConversion"/>
  </si>
  <si>
    <t>      - 각 조사항목에 최소 참여인원을 적용할 것(여러항목에 중복 참여시 삭감)</t>
    <phoneticPr fontId="1" type="noConversion"/>
  </si>
  <si>
    <t>      - 참여율 : 참여자(1인당)의 총 참여율은 70%를 초과할수 없음</t>
    <phoneticPr fontId="1" type="noConversion"/>
  </si>
  <si>
    <t xml:space="preserve">      - 단가는 '엔지니어링 기술자 노임단가'('19. 1. 1.부터 적용)의 '환경' 부문 적용, 기술자 등급 및 자격기준 참조 </t>
    <phoneticPr fontId="1" type="noConversion"/>
  </si>
  <si>
    <t xml:space="preserve">          * 참고 : 한국엔지니어링협회(http://www.kenca.or.kr) </t>
    <phoneticPr fontId="1" type="noConversion"/>
  </si>
  <si>
    <t>소속</t>
    <phoneticPr fontId="21" type="noConversion"/>
  </si>
  <si>
    <t>나. 상수도 분야</t>
    <phoneticPr fontId="1" type="noConversion"/>
  </si>
  <si>
    <t xml:space="preserve"> - 개략도면 작성 및 수량산출</t>
    <phoneticPr fontId="1" type="noConversion"/>
  </si>
  <si>
    <t xml:space="preserve">다. 하수도분야 </t>
    <phoneticPr fontId="1" type="noConversion"/>
  </si>
  <si>
    <t xml:space="preserve"> - 기본계획 지표 수립</t>
    <phoneticPr fontId="1" type="noConversion"/>
  </si>
  <si>
    <t xml:space="preserve"> - 개략도면 작성 및 수량산출</t>
    <phoneticPr fontId="1" type="noConversion"/>
  </si>
  <si>
    <t>라. 사업비 산출</t>
    <phoneticPr fontId="1" type="noConversion"/>
  </si>
  <si>
    <t xml:space="preserve"> - 공사비 및 운영비 산출</t>
    <phoneticPr fontId="1" type="noConversion"/>
  </si>
  <si>
    <t>4. 경제성 분석 및 재무분석</t>
    <phoneticPr fontId="1" type="noConversion"/>
  </si>
  <si>
    <t xml:space="preserve">가. 경제성분석 </t>
    <phoneticPr fontId="1" type="noConversion"/>
  </si>
  <si>
    <t xml:space="preserve">나. 재무분석 </t>
    <phoneticPr fontId="1" type="noConversion"/>
  </si>
  <si>
    <t xml:space="preserve">다. 수질분석 관련 </t>
    <phoneticPr fontId="1" type="noConversion"/>
  </si>
  <si>
    <t>계</t>
    <phoneticPr fontId="21" type="noConversion"/>
  </si>
  <si>
    <t>월별인출금액</t>
    <phoneticPr fontId="21" type="noConversion"/>
  </si>
  <si>
    <t>월단가</t>
    <phoneticPr fontId="21" type="noConversion"/>
  </si>
  <si>
    <t>참여율 기준</t>
    <phoneticPr fontId="21" type="noConversion"/>
  </si>
  <si>
    <t>총금여액 기준</t>
    <phoneticPr fontId="21" type="noConversion"/>
  </si>
  <si>
    <t>실총금액</t>
    <phoneticPr fontId="21" type="noConversion"/>
  </si>
  <si>
    <t>목표금액</t>
    <phoneticPr fontId="21" type="noConversion"/>
  </si>
  <si>
    <t>실금액</t>
    <phoneticPr fontId="21" type="noConversion"/>
  </si>
  <si>
    <t>계</t>
    <phoneticPr fontId="1" type="noConversion"/>
  </si>
  <si>
    <t>계</t>
    <phoneticPr fontId="1" type="noConversion"/>
  </si>
  <si>
    <t>인건비</t>
    <phoneticPr fontId="1" type="noConversion"/>
  </si>
  <si>
    <t>경비</t>
    <phoneticPr fontId="1" type="noConversion"/>
  </si>
  <si>
    <t>핸드폰 대여일수</t>
    <phoneticPr fontId="21" type="noConversion"/>
  </si>
  <si>
    <t>목표값</t>
    <phoneticPr fontId="21" type="noConversion"/>
  </si>
  <si>
    <t>정산수수료 자료 참고</t>
    <phoneticPr fontId="21" type="noConversion"/>
  </si>
  <si>
    <t>기업별 내역참조</t>
    <phoneticPr fontId="1" type="noConversion"/>
  </si>
  <si>
    <t>기업별 내역참조</t>
    <phoneticPr fontId="1" type="noConversion"/>
  </si>
  <si>
    <t>계획</t>
    <phoneticPr fontId="1" type="noConversion"/>
  </si>
  <si>
    <t>실제</t>
    <phoneticPr fontId="1" type="noConversion"/>
  </si>
  <si>
    <t>VAT</t>
    <phoneticPr fontId="1" type="noConversion"/>
  </si>
  <si>
    <t>총사업비</t>
    <phoneticPr fontId="1" type="noConversion"/>
  </si>
  <si>
    <t>합계 (부가가치세 제외)</t>
    <phoneticPr fontId="1" type="noConversion"/>
  </si>
  <si>
    <t>부가가치세</t>
    <phoneticPr fontId="1" type="noConversion"/>
  </si>
  <si>
    <t>합계 (부가가치세 포함)</t>
    <phoneticPr fontId="1" type="noConversion"/>
  </si>
  <si>
    <t>2-2 외주용역비 참조</t>
    <phoneticPr fontId="1" type="noConversion"/>
  </si>
  <si>
    <t>VAT</t>
    <phoneticPr fontId="1" type="noConversion"/>
  </si>
  <si>
    <t>검산</t>
    <phoneticPr fontId="1" type="noConversion"/>
  </si>
  <si>
    <t>사업비</t>
    <phoneticPr fontId="1" type="noConversion"/>
  </si>
  <si>
    <t>계획사업비</t>
    <phoneticPr fontId="1" type="noConversion"/>
  </si>
  <si>
    <t>검산</t>
    <phoneticPr fontId="1" type="noConversion"/>
  </si>
  <si>
    <t>300,000 원/월 × 12개월 =</t>
    <phoneticPr fontId="21" type="noConversion"/>
  </si>
  <si>
    <t>미지급</t>
    <phoneticPr fontId="1" type="noConversion"/>
  </si>
  <si>
    <t>미지급</t>
    <phoneticPr fontId="1" type="noConversion"/>
  </si>
  <si>
    <t xml:space="preserve">감액비율 </t>
    <phoneticPr fontId="1" type="noConversion"/>
  </si>
  <si>
    <t>차액</t>
    <phoneticPr fontId="21" type="noConversion"/>
  </si>
  <si>
    <t>실제값</t>
    <phoneticPr fontId="21" type="noConversion"/>
  </si>
  <si>
    <t>횟수</t>
    <phoneticPr fontId="21" type="noConversion"/>
  </si>
  <si>
    <t>단가(USD)</t>
    <phoneticPr fontId="21" type="noConversion"/>
  </si>
  <si>
    <t>1,000USD/회×2회 =</t>
    <phoneticPr fontId="1" type="noConversion"/>
  </si>
  <si>
    <t>통역비</t>
    <phoneticPr fontId="21" type="noConversion"/>
  </si>
  <si>
    <t>회의비</t>
    <phoneticPr fontId="21" type="noConversion"/>
  </si>
  <si>
    <t>단가</t>
    <phoneticPr fontId="21" type="noConversion"/>
  </si>
  <si>
    <t>적용환율</t>
    <phoneticPr fontId="21" type="noConversion"/>
  </si>
  <si>
    <t>일수</t>
    <phoneticPr fontId="21" type="noConversion"/>
  </si>
  <si>
    <t>횟수</t>
    <phoneticPr fontId="21" type="noConversion"/>
  </si>
  <si>
    <t>(VAT 제외)</t>
    <phoneticPr fontId="21" type="noConversion"/>
  </si>
  <si>
    <t xml:space="preserve">기관별 금액 </t>
    <phoneticPr fontId="1" type="noConversion"/>
  </si>
  <si>
    <t>계</t>
    <phoneticPr fontId="1" type="noConversion"/>
  </si>
  <si>
    <t>총계</t>
    <phoneticPr fontId="1" type="noConversion"/>
  </si>
  <si>
    <t>VAT</t>
    <phoneticPr fontId="1" type="noConversion"/>
  </si>
  <si>
    <t>계</t>
    <phoneticPr fontId="1" type="noConversion"/>
  </si>
  <si>
    <t>인건비</t>
    <phoneticPr fontId="1" type="noConversion"/>
  </si>
  <si>
    <t>경비</t>
    <phoneticPr fontId="1" type="noConversion"/>
  </si>
  <si>
    <t>외주비</t>
    <phoneticPr fontId="1" type="noConversion"/>
  </si>
  <si>
    <t>지분율</t>
    <phoneticPr fontId="1" type="noConversion"/>
  </si>
  <si>
    <t>경비(외주포함)</t>
    <phoneticPr fontId="1" type="noConversion"/>
  </si>
  <si>
    <t>1명×500,000원/회×2회 =</t>
    <phoneticPr fontId="1" type="noConversion"/>
  </si>
  <si>
    <t>2명×1,000,000원/회×7회 =</t>
    <phoneticPr fontId="1" type="noConversion"/>
  </si>
  <si>
    <t>2명×148USD/일×7일×7회 =</t>
    <phoneticPr fontId="1" type="noConversion"/>
  </si>
  <si>
    <t>200USD/대×1대×4일×7회 =</t>
    <phoneticPr fontId="1" type="noConversion"/>
  </si>
  <si>
    <t>200USD/인×1인×3일×5회 =</t>
    <phoneticPr fontId="1" type="noConversion"/>
  </si>
  <si>
    <t xml:space="preserve">50,000 원/대/7일 × 14 회 = </t>
    <phoneticPr fontId="21" type="noConversion"/>
  </si>
  <si>
    <t xml:space="preserve">사업명 : </t>
    <phoneticPr fontId="1" type="noConversion"/>
  </si>
  <si>
    <t xml:space="preserve">사업명 :  </t>
    <phoneticPr fontId="1" type="noConversion"/>
  </si>
  <si>
    <t xml:space="preserve">기업명 :  </t>
    <phoneticPr fontId="1" type="noConversion"/>
  </si>
  <si>
    <t>기업명 :</t>
    <phoneticPr fontId="1" type="noConversion"/>
  </si>
  <si>
    <t>기타경비</t>
    <phoneticPr fontId="1" type="noConversion"/>
  </si>
  <si>
    <t>올해 신규로 추가된  이행보증보험 증권 수수료 등포함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</si>
</sst>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,##0_ ;[Red]\-#,##0\ "/>
    <numFmt numFmtId="177" formatCode="0.0%"/>
    <numFmt numFmtId="178" formatCode="#,##0_ "/>
    <numFmt numFmtId="179" formatCode="#,##0.00_ ;[Red]\-#,##0.00\ "/>
    <numFmt numFmtId="180" formatCode="General&quot;일&quot;"/>
    <numFmt numFmtId="181" formatCode="_-* #,##0.0_-;\-* #,##0.0_-;_-* &quot;-&quot;?_-;_-@_-"/>
  </numFmts>
  <fonts count="34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sz val="13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12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56"/>
      <name val="맑은 고딕"/>
      <family val="3"/>
      <charset val="129"/>
    </font>
    <font>
      <sz val="9"/>
      <name val="맑은 고딕"/>
      <family val="3"/>
      <charset val="129"/>
    </font>
    <font>
      <b/>
      <sz val="11"/>
      <color rgb="FF0000FF"/>
      <name val="돋움"/>
      <family val="3"/>
      <charset val="129"/>
    </font>
    <font>
      <b/>
      <sz val="12"/>
      <color rgb="FF0000FF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1"/>
      <color rgb="FF00000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000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indexed="10"/>
      <name val="맑은 고딕"/>
      <family val="3"/>
      <charset val="129"/>
    </font>
    <font>
      <vertAlign val="superscript"/>
      <sz val="11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</font>
    <font>
      <sz val="11"/>
      <color rgb="FF7030A0"/>
      <name val="맑은 고딕"/>
      <family val="3"/>
      <charset val="129"/>
    </font>
    <font>
      <b/>
      <sz val="9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9"/>
      <color indexed="81"/>
      <name val="Tahoma"/>
      <family val="2"/>
    </font>
    <font>
      <sz val="11"/>
      <color rgb="FF92D050"/>
      <name val="맑은 고딕"/>
      <family val="3"/>
      <charset val="129"/>
    </font>
    <font>
      <sz val="10"/>
      <name val="맑은 고딕"/>
      <family val="3"/>
      <charset val="129"/>
    </font>
    <font>
      <b/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7" fillId="0" borderId="0" applyFon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2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5" fillId="0" borderId="0" xfId="0" applyFont="1">
      <alignment vertical="center"/>
    </xf>
    <xf numFmtId="176" fontId="6" fillId="0" borderId="5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11" xfId="0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Fill="1" applyBorder="1">
      <alignment vertical="center"/>
    </xf>
    <xf numFmtId="0" fontId="4" fillId="0" borderId="0" xfId="1" applyFont="1">
      <alignment vertical="center"/>
    </xf>
    <xf numFmtId="0" fontId="4" fillId="0" borderId="0" xfId="0" applyFont="1" applyBorder="1">
      <alignment vertical="center"/>
    </xf>
    <xf numFmtId="0" fontId="3" fillId="0" borderId="0" xfId="2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176" fontId="6" fillId="0" borderId="14" xfId="0" applyNumberFormat="1" applyFont="1" applyBorder="1">
      <alignment vertical="center"/>
    </xf>
    <xf numFmtId="0" fontId="13" fillId="0" borderId="0" xfId="0" applyFont="1">
      <alignment vertical="center"/>
    </xf>
    <xf numFmtId="0" fontId="2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14" fillId="0" borderId="0" xfId="0" quotePrefix="1" applyFont="1" applyAlignment="1">
      <alignment horizontal="right" vertical="center"/>
    </xf>
    <xf numFmtId="176" fontId="4" fillId="0" borderId="5" xfId="0" applyNumberFormat="1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41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13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2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4" xfId="0" applyFont="1" applyBorder="1">
      <alignment vertical="center"/>
    </xf>
    <xf numFmtId="176" fontId="4" fillId="0" borderId="13" xfId="0" applyNumberFormat="1" applyFont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6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1" fontId="4" fillId="0" borderId="0" xfId="0" applyNumberFormat="1" applyFo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52" xfId="0" applyFont="1" applyFill="1" applyBorder="1" applyAlignment="1">
      <alignment vertical="center" wrapText="1"/>
    </xf>
    <xf numFmtId="176" fontId="22" fillId="0" borderId="0" xfId="0" applyNumberFormat="1" applyFont="1" applyBorder="1" applyAlignment="1">
      <alignment horizontal="right" vertical="center"/>
    </xf>
    <xf numFmtId="0" fontId="25" fillId="0" borderId="13" xfId="0" applyFont="1" applyBorder="1" applyAlignment="1">
      <alignment horizontal="center" vertical="center"/>
    </xf>
    <xf numFmtId="178" fontId="25" fillId="0" borderId="13" xfId="0" applyNumberFormat="1" applyFont="1" applyBorder="1" applyAlignment="1">
      <alignment horizontal="center" vertical="center"/>
    </xf>
    <xf numFmtId="178" fontId="24" fillId="0" borderId="13" xfId="0" applyNumberFormat="1" applyFont="1" applyBorder="1" applyAlignment="1">
      <alignment horizontal="center" vertical="center"/>
    </xf>
    <xf numFmtId="41" fontId="4" fillId="0" borderId="0" xfId="3" applyFont="1">
      <alignment vertical="center"/>
    </xf>
    <xf numFmtId="0" fontId="4" fillId="0" borderId="54" xfId="0" applyFont="1" applyFill="1" applyBorder="1" applyAlignment="1">
      <alignment vertical="center" wrapText="1"/>
    </xf>
    <xf numFmtId="179" fontId="22" fillId="0" borderId="0" xfId="0" applyNumberFormat="1" applyFont="1" applyBorder="1" applyAlignment="1">
      <alignment horizontal="center" vertical="center"/>
    </xf>
    <xf numFmtId="0" fontId="4" fillId="0" borderId="56" xfId="0" applyFont="1" applyFill="1" applyBorder="1" applyAlignment="1">
      <alignment vertical="center" wrapText="1"/>
    </xf>
    <xf numFmtId="0" fontId="4" fillId="0" borderId="58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76" fontId="4" fillId="0" borderId="24" xfId="0" applyNumberFormat="1" applyFont="1" applyFill="1" applyBorder="1">
      <alignment vertical="center"/>
    </xf>
    <xf numFmtId="176" fontId="4" fillId="0" borderId="24" xfId="0" applyNumberFormat="1" applyFont="1" applyFill="1" applyBorder="1" applyAlignment="1">
      <alignment horizontal="center" vertical="center"/>
    </xf>
    <xf numFmtId="177" fontId="4" fillId="0" borderId="24" xfId="0" applyNumberFormat="1" applyFont="1" applyFill="1" applyBorder="1" applyAlignment="1">
      <alignment horizontal="center" vertical="center"/>
    </xf>
    <xf numFmtId="176" fontId="4" fillId="0" borderId="59" xfId="0" applyNumberFormat="1" applyFont="1" applyFill="1" applyBorder="1" applyAlignment="1">
      <alignment horizontal="right" vertical="center"/>
    </xf>
    <xf numFmtId="176" fontId="26" fillId="0" borderId="0" xfId="0" applyNumberFormat="1" applyFont="1" applyBorder="1" applyAlignment="1">
      <alignment horizontal="right" vertical="center"/>
    </xf>
    <xf numFmtId="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5" xfId="0" applyNumberFormat="1" applyFont="1" applyFill="1" applyBorder="1">
      <alignment vertical="center"/>
    </xf>
    <xf numFmtId="176" fontId="4" fillId="0" borderId="25" xfId="0" applyNumberFormat="1" applyFont="1" applyFill="1" applyBorder="1" applyAlignment="1">
      <alignment horizontal="center" vertical="center"/>
    </xf>
    <xf numFmtId="177" fontId="4" fillId="0" borderId="25" xfId="0" applyNumberFormat="1" applyFont="1" applyFill="1" applyBorder="1" applyAlignment="1">
      <alignment horizontal="center" vertical="center"/>
    </xf>
    <xf numFmtId="176" fontId="4" fillId="0" borderId="60" xfId="0" applyNumberFormat="1" applyFont="1" applyFill="1" applyBorder="1" applyAlignment="1">
      <alignment horizontal="right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76" fontId="4" fillId="0" borderId="28" xfId="0" applyNumberFormat="1" applyFont="1" applyFill="1" applyBorder="1">
      <alignment vertical="center"/>
    </xf>
    <xf numFmtId="176" fontId="4" fillId="0" borderId="28" xfId="0" applyNumberFormat="1" applyFont="1" applyFill="1" applyBorder="1" applyAlignment="1">
      <alignment horizontal="center" vertical="center"/>
    </xf>
    <xf numFmtId="177" fontId="4" fillId="0" borderId="28" xfId="0" applyNumberFormat="1" applyFont="1" applyFill="1" applyBorder="1" applyAlignment="1">
      <alignment horizontal="center" vertical="center"/>
    </xf>
    <xf numFmtId="176" fontId="4" fillId="0" borderId="62" xfId="0" applyNumberFormat="1" applyFont="1" applyFill="1" applyBorder="1" applyAlignment="1">
      <alignment horizontal="right" vertical="center"/>
    </xf>
    <xf numFmtId="41" fontId="27" fillId="0" borderId="0" xfId="3" applyFont="1">
      <alignment vertical="center"/>
    </xf>
    <xf numFmtId="180" fontId="28" fillId="0" borderId="0" xfId="0" applyNumberFormat="1" applyFont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vertical="center" wrapText="1"/>
    </xf>
    <xf numFmtId="176" fontId="4" fillId="0" borderId="31" xfId="0" applyNumberFormat="1" applyFont="1" applyFill="1" applyBorder="1">
      <alignment vertical="center"/>
    </xf>
    <xf numFmtId="176" fontId="4" fillId="0" borderId="31" xfId="0" applyNumberFormat="1" applyFont="1" applyFill="1" applyBorder="1" applyAlignment="1">
      <alignment horizontal="center" vertical="center"/>
    </xf>
    <xf numFmtId="176" fontId="4" fillId="0" borderId="64" xfId="0" applyNumberFormat="1" applyFont="1" applyFill="1" applyBorder="1" applyAlignment="1">
      <alignment horizontal="right" vertical="center"/>
    </xf>
    <xf numFmtId="0" fontId="4" fillId="0" borderId="65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76" fontId="4" fillId="0" borderId="16" xfId="0" applyNumberFormat="1" applyFont="1" applyFill="1" applyBorder="1">
      <alignment vertical="center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9" fontId="22" fillId="0" borderId="0" xfId="0" applyNumberFormat="1" applyFont="1" applyFill="1" applyBorder="1" applyAlignment="1">
      <alignment horizontal="center" vertical="center"/>
    </xf>
    <xf numFmtId="41" fontId="4" fillId="0" borderId="0" xfId="3" applyFont="1" applyFill="1">
      <alignment vertical="center"/>
    </xf>
    <xf numFmtId="0" fontId="4" fillId="0" borderId="63" xfId="0" applyFont="1" applyFill="1" applyBorder="1" applyAlignment="1">
      <alignment horizontal="left" vertical="center" wrapText="1"/>
    </xf>
    <xf numFmtId="0" fontId="4" fillId="0" borderId="66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4" fillId="0" borderId="19" xfId="0" applyNumberFormat="1" applyFont="1" applyFill="1" applyBorder="1">
      <alignment vertical="center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29" fillId="0" borderId="59" xfId="0" applyNumberFormat="1" applyFont="1" applyFill="1" applyBorder="1" applyAlignment="1">
      <alignment horizontal="center" vertical="center"/>
    </xf>
    <xf numFmtId="176" fontId="29" fillId="0" borderId="60" xfId="0" applyNumberFormat="1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176" fontId="4" fillId="0" borderId="68" xfId="0" applyNumberFormat="1" applyFont="1" applyFill="1" applyBorder="1">
      <alignment vertical="center"/>
    </xf>
    <xf numFmtId="176" fontId="4" fillId="0" borderId="68" xfId="0" applyNumberFormat="1" applyFont="1" applyFill="1" applyBorder="1" applyAlignment="1">
      <alignment horizontal="center" vertical="center"/>
    </xf>
    <xf numFmtId="177" fontId="4" fillId="0" borderId="68" xfId="0" applyNumberFormat="1" applyFont="1" applyFill="1" applyBorder="1" applyAlignment="1">
      <alignment horizontal="center" vertical="center"/>
    </xf>
    <xf numFmtId="176" fontId="29" fillId="0" borderId="69" xfId="0" applyNumberFormat="1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176" fontId="4" fillId="0" borderId="72" xfId="0" applyNumberFormat="1" applyFont="1" applyFill="1" applyBorder="1">
      <alignment vertical="center"/>
    </xf>
    <xf numFmtId="176" fontId="4" fillId="0" borderId="72" xfId="0" applyNumberFormat="1" applyFont="1" applyFill="1" applyBorder="1" applyAlignment="1">
      <alignment horizontal="center" vertical="center"/>
    </xf>
    <xf numFmtId="177" fontId="4" fillId="0" borderId="72" xfId="0" applyNumberFormat="1" applyFont="1" applyFill="1" applyBorder="1" applyAlignment="1">
      <alignment horizontal="center" vertical="center"/>
    </xf>
    <xf numFmtId="176" fontId="4" fillId="0" borderId="73" xfId="0" applyNumberFormat="1" applyFont="1" applyFill="1" applyBorder="1" applyAlignment="1">
      <alignment horizontal="right" vertical="center"/>
    </xf>
    <xf numFmtId="17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4" fillId="0" borderId="65" xfId="0" applyFont="1" applyFill="1" applyBorder="1" applyAlignment="1">
      <alignment horizontal="left" vertical="center" wrapText="1"/>
    </xf>
    <xf numFmtId="177" fontId="4" fillId="0" borderId="0" xfId="0" applyNumberFormat="1" applyFont="1">
      <alignment vertical="center"/>
    </xf>
    <xf numFmtId="177" fontId="4" fillId="0" borderId="13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6" fontId="22" fillId="0" borderId="0" xfId="0" applyNumberFormat="1" applyFont="1" applyBorder="1" applyAlignment="1">
      <alignment vertical="center"/>
    </xf>
    <xf numFmtId="9" fontId="22" fillId="0" borderId="0" xfId="0" applyNumberFormat="1" applyFont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41" fontId="4" fillId="0" borderId="0" xfId="0" applyNumberFormat="1" applyFont="1" applyFill="1">
      <alignment vertical="center"/>
    </xf>
    <xf numFmtId="41" fontId="4" fillId="0" borderId="0" xfId="0" applyNumberFormat="1" applyFont="1" applyBorder="1" applyAlignment="1">
      <alignment horizontal="right" vertical="center" wrapText="1"/>
    </xf>
    <xf numFmtId="176" fontId="26" fillId="3" borderId="0" xfId="0" applyNumberFormat="1" applyFont="1" applyFill="1" applyBorder="1" applyAlignment="1">
      <alignment horizontal="right" vertical="center"/>
    </xf>
    <xf numFmtId="181" fontId="4" fillId="0" borderId="0" xfId="0" applyNumberFormat="1" applyFont="1">
      <alignment vertical="center"/>
    </xf>
    <xf numFmtId="176" fontId="4" fillId="0" borderId="2" xfId="0" applyNumberFormat="1" applyFont="1" applyFill="1" applyBorder="1">
      <alignment vertical="center"/>
    </xf>
    <xf numFmtId="0" fontId="4" fillId="0" borderId="33" xfId="0" quotePrefix="1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5" xfId="0" quotePrefix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176" fontId="4" fillId="0" borderId="7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6" fontId="4" fillId="0" borderId="25" xfId="0" applyNumberFormat="1" applyFont="1" applyFill="1" applyBorder="1" applyAlignment="1">
      <alignment horizontal="right" vertical="center"/>
    </xf>
    <xf numFmtId="0" fontId="4" fillId="0" borderId="74" xfId="0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horizontal="right" vertical="center"/>
    </xf>
    <xf numFmtId="0" fontId="4" fillId="0" borderId="75" xfId="0" applyFont="1" applyFill="1" applyBorder="1" applyAlignment="1">
      <alignment vertical="center" wrapText="1"/>
    </xf>
    <xf numFmtId="0" fontId="4" fillId="0" borderId="75" xfId="0" applyFont="1" applyFill="1" applyBorder="1" applyAlignment="1">
      <alignment horizontal="left" vertical="center" wrapText="1"/>
    </xf>
    <xf numFmtId="0" fontId="4" fillId="0" borderId="76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176" fontId="4" fillId="0" borderId="77" xfId="0" applyNumberFormat="1" applyFont="1" applyFill="1" applyBorder="1">
      <alignment vertical="center"/>
    </xf>
    <xf numFmtId="176" fontId="4" fillId="0" borderId="77" xfId="0" applyNumberFormat="1" applyFont="1" applyFill="1" applyBorder="1" applyAlignment="1">
      <alignment horizontal="center" vertical="center"/>
    </xf>
    <xf numFmtId="177" fontId="4" fillId="0" borderId="77" xfId="0" applyNumberFormat="1" applyFont="1" applyFill="1" applyBorder="1" applyAlignment="1">
      <alignment horizontal="center" vertical="center"/>
    </xf>
    <xf numFmtId="176" fontId="4" fillId="0" borderId="77" xfId="0" applyNumberFormat="1" applyFont="1" applyFill="1" applyBorder="1" applyAlignment="1">
      <alignment horizontal="right" vertical="center"/>
    </xf>
    <xf numFmtId="176" fontId="4" fillId="0" borderId="78" xfId="0" applyNumberFormat="1" applyFont="1" applyFill="1" applyBorder="1" applyAlignment="1">
      <alignment horizontal="right" vertical="center"/>
    </xf>
    <xf numFmtId="0" fontId="4" fillId="0" borderId="66" xfId="0" applyFont="1" applyFill="1" applyBorder="1" applyAlignment="1">
      <alignment vertical="center" wrapText="1"/>
    </xf>
    <xf numFmtId="41" fontId="4" fillId="0" borderId="13" xfId="0" applyNumberFormat="1" applyFont="1" applyBorder="1">
      <alignment vertical="center"/>
    </xf>
    <xf numFmtId="177" fontId="4" fillId="0" borderId="28" xfId="0" applyNumberFormat="1" applyFont="1" applyBorder="1" applyAlignment="1">
      <alignment horizontal="center" vertical="center"/>
    </xf>
    <xf numFmtId="41" fontId="20" fillId="0" borderId="0" xfId="0" applyNumberFormat="1" applyFont="1">
      <alignment vertical="center"/>
    </xf>
    <xf numFmtId="41" fontId="6" fillId="0" borderId="13" xfId="0" applyNumberFormat="1" applyFont="1" applyBorder="1">
      <alignment vertical="center"/>
    </xf>
    <xf numFmtId="41" fontId="4" fillId="0" borderId="7" xfId="0" applyNumberFormat="1" applyFont="1" applyBorder="1">
      <alignment vertical="center"/>
    </xf>
    <xf numFmtId="41" fontId="4" fillId="0" borderId="2" xfId="0" applyNumberFormat="1" applyFont="1" applyBorder="1">
      <alignment vertical="center"/>
    </xf>
    <xf numFmtId="41" fontId="6" fillId="0" borderId="5" xfId="0" applyNumberFormat="1" applyFont="1" applyBorder="1">
      <alignment vertical="center"/>
    </xf>
    <xf numFmtId="41" fontId="6" fillId="0" borderId="10" xfId="0" applyNumberFormat="1" applyFont="1" applyBorder="1">
      <alignment vertical="center"/>
    </xf>
    <xf numFmtId="41" fontId="6" fillId="0" borderId="17" xfId="0" applyNumberFormat="1" applyFont="1" applyBorder="1">
      <alignment vertical="center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9" fontId="20" fillId="0" borderId="0" xfId="0" applyNumberFormat="1" applyFont="1" applyBorder="1" applyAlignment="1">
      <alignment horizontal="center" vertical="center"/>
    </xf>
    <xf numFmtId="9" fontId="20" fillId="0" borderId="0" xfId="0" applyNumberFormat="1" applyFont="1" applyBorder="1" applyAlignment="1">
      <alignment vertical="center"/>
    </xf>
    <xf numFmtId="9" fontId="31" fillId="0" borderId="0" xfId="0" applyNumberFormat="1" applyFont="1" applyBorder="1" applyAlignment="1">
      <alignment horizontal="center" vertical="center"/>
    </xf>
    <xf numFmtId="41" fontId="29" fillId="0" borderId="13" xfId="0" applyNumberFormat="1" applyFont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0" fontId="4" fillId="0" borderId="67" xfId="0" applyFont="1" applyFill="1" applyBorder="1" applyAlignment="1">
      <alignment vertical="center" wrapText="1"/>
    </xf>
    <xf numFmtId="0" fontId="4" fillId="0" borderId="7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176" fontId="29" fillId="0" borderId="24" xfId="0" applyNumberFormat="1" applyFont="1" applyFill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176" fontId="29" fillId="0" borderId="25" xfId="0" applyNumberFormat="1" applyFont="1" applyFill="1" applyBorder="1" applyAlignment="1">
      <alignment horizontal="right" vertical="center"/>
    </xf>
    <xf numFmtId="0" fontId="4" fillId="0" borderId="80" xfId="0" applyFont="1" applyFill="1" applyBorder="1" applyAlignment="1">
      <alignment horizontal="center" vertical="center"/>
    </xf>
    <xf numFmtId="176" fontId="29" fillId="0" borderId="68" xfId="0" applyNumberFormat="1" applyFont="1" applyFill="1" applyBorder="1" applyAlignment="1">
      <alignment horizontal="right" vertical="center"/>
    </xf>
    <xf numFmtId="176" fontId="29" fillId="0" borderId="68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20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41" fontId="4" fillId="0" borderId="5" xfId="0" applyNumberFormat="1" applyFont="1" applyBorder="1">
      <alignment vertical="center"/>
    </xf>
    <xf numFmtId="0" fontId="20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176" fontId="29" fillId="4" borderId="5" xfId="0" applyNumberFormat="1" applyFont="1" applyFill="1" applyBorder="1">
      <alignment vertical="center"/>
    </xf>
    <xf numFmtId="0" fontId="29" fillId="4" borderId="6" xfId="0" applyFont="1" applyFill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right" vertical="center"/>
    </xf>
    <xf numFmtId="176" fontId="4" fillId="0" borderId="42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177" fontId="4" fillId="0" borderId="42" xfId="0" applyNumberFormat="1" applyFont="1" applyFill="1" applyBorder="1" applyAlignment="1">
      <alignment horizontal="center" vertical="center"/>
    </xf>
    <xf numFmtId="177" fontId="4" fillId="0" borderId="16" xfId="0" applyNumberFormat="1" applyFont="1" applyFill="1" applyBorder="1" applyAlignment="1">
      <alignment horizontal="center" vertical="center"/>
    </xf>
    <xf numFmtId="177" fontId="4" fillId="0" borderId="19" xfId="0" applyNumberFormat="1" applyFont="1" applyFill="1" applyBorder="1" applyAlignment="1">
      <alignment horizontal="center" vertical="center"/>
    </xf>
    <xf numFmtId="176" fontId="4" fillId="0" borderId="43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/>
    </xf>
    <xf numFmtId="176" fontId="29" fillId="0" borderId="4" xfId="0" applyNumberFormat="1" applyFont="1" applyFill="1" applyBorder="1" applyAlignment="1">
      <alignment horizontal="center" vertical="center" wrapText="1"/>
    </xf>
    <xf numFmtId="176" fontId="29" fillId="0" borderId="16" xfId="0" applyNumberFormat="1" applyFont="1" applyFill="1" applyBorder="1" applyAlignment="1">
      <alignment horizontal="center" vertical="center" wrapText="1"/>
    </xf>
    <xf numFmtId="176" fontId="29" fillId="0" borderId="77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4" fillId="0" borderId="42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176" fontId="4" fillId="0" borderId="16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 wrapText="1"/>
    </xf>
  </cellXfs>
  <cellStyles count="4">
    <cellStyle name="쉼표 [0]" xfId="3" builtinId="6"/>
    <cellStyle name="표준" xfId="0" builtinId="0"/>
    <cellStyle name="표준 3" xfId="1" xr:uid="{00000000-0005-0000-0000-000002000000}"/>
    <cellStyle name="표준 4" xfId="2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36"/>
  <sheetViews>
    <sheetView tabSelected="1" view="pageBreakPreview" zoomScale="85" zoomScaleNormal="100" zoomScaleSheetLayoutView="85" workbookViewId="0">
      <selection activeCell="D32" sqref="D32"/>
    </sheetView>
  </sheetViews>
  <sheetFormatPr defaultColWidth="9" defaultRowHeight="16.5" x14ac:dyDescent="0.3"/>
  <cols>
    <col min="1" max="1" width="1.25" style="1" customWidth="1"/>
    <col min="2" max="3" width="18.75" style="1" customWidth="1"/>
    <col min="4" max="4" width="22.875" style="1" customWidth="1"/>
    <col min="5" max="5" width="13.75" style="1" customWidth="1"/>
    <col min="6" max="6" width="51.25" style="1" customWidth="1"/>
    <col min="7" max="7" width="13" style="1" bestFit="1" customWidth="1"/>
    <col min="8" max="8" width="10.5" style="1" bestFit="1" customWidth="1"/>
    <col min="9" max="9" width="12.5" style="1" customWidth="1"/>
    <col min="10" max="10" width="13" style="1" bestFit="1" customWidth="1"/>
    <col min="11" max="11" width="13" style="1" customWidth="1"/>
    <col min="12" max="12" width="14.625" style="1" bestFit="1" customWidth="1"/>
    <col min="13" max="13" width="13" style="1" bestFit="1" customWidth="1"/>
    <col min="14" max="14" width="14.625" style="1" bestFit="1" customWidth="1"/>
    <col min="15" max="15" width="15.25" style="1" customWidth="1"/>
    <col min="16" max="16" width="15.5" style="1" customWidth="1"/>
    <col min="17" max="17" width="18.125" style="1" customWidth="1"/>
    <col min="18" max="16384" width="9" style="1"/>
  </cols>
  <sheetData>
    <row r="1" spans="2:17" ht="7.5" customHeight="1" x14ac:dyDescent="0.3"/>
    <row r="2" spans="2:17" ht="19.5" x14ac:dyDescent="0.3">
      <c r="B2" s="283" t="s">
        <v>26</v>
      </c>
      <c r="C2" s="283"/>
      <c r="D2" s="283"/>
      <c r="E2" s="283"/>
      <c r="F2" s="283"/>
    </row>
    <row r="3" spans="2:17" ht="19.5" x14ac:dyDescent="0.3">
      <c r="B3" s="4" t="s">
        <v>266</v>
      </c>
    </row>
    <row r="4" spans="2:17" ht="19.5" x14ac:dyDescent="0.3">
      <c r="B4" s="4" t="s">
        <v>0</v>
      </c>
      <c r="H4" s="248" t="s">
        <v>237</v>
      </c>
      <c r="I4" s="249"/>
    </row>
    <row r="5" spans="2:17" ht="7.5" customHeight="1" x14ac:dyDescent="0.3">
      <c r="F5" s="7"/>
    </row>
    <row r="6" spans="2:17" x14ac:dyDescent="0.3">
      <c r="B6" s="284" t="s">
        <v>3</v>
      </c>
      <c r="C6" s="284"/>
      <c r="D6" s="284"/>
      <c r="E6" s="285" t="s">
        <v>1</v>
      </c>
      <c r="F6" s="284" t="s">
        <v>4</v>
      </c>
      <c r="I6" s="83">
        <f>L8+M6</f>
        <v>0</v>
      </c>
      <c r="J6" s="111"/>
      <c r="K6" s="111"/>
      <c r="L6" s="83">
        <f>L10+L12+L14</f>
        <v>0</v>
      </c>
      <c r="M6" s="34">
        <f>J8/1.1</f>
        <v>0</v>
      </c>
      <c r="N6" s="83">
        <f>M8*0.6</f>
        <v>0</v>
      </c>
      <c r="O6" s="83">
        <f>O11+O13+O15</f>
        <v>0</v>
      </c>
    </row>
    <row r="7" spans="2:17" x14ac:dyDescent="0.3">
      <c r="B7" s="57" t="s">
        <v>5</v>
      </c>
      <c r="C7" s="57" t="s">
        <v>6</v>
      </c>
      <c r="D7" s="57" t="s">
        <v>7</v>
      </c>
      <c r="E7" s="284"/>
      <c r="F7" s="284"/>
      <c r="H7" s="15"/>
      <c r="I7" s="15"/>
      <c r="J7" s="15" t="s">
        <v>224</v>
      </c>
      <c r="K7" s="15" t="s">
        <v>233</v>
      </c>
      <c r="L7" s="15" t="s">
        <v>223</v>
      </c>
      <c r="M7" s="15" t="s">
        <v>213</v>
      </c>
      <c r="N7" s="15" t="s">
        <v>214</v>
      </c>
      <c r="O7" s="15" t="s">
        <v>215</v>
      </c>
    </row>
    <row r="8" spans="2:17" x14ac:dyDescent="0.3">
      <c r="B8" s="284" t="s">
        <v>28</v>
      </c>
      <c r="C8" s="57" t="s">
        <v>8</v>
      </c>
      <c r="D8" s="15" t="s">
        <v>2</v>
      </c>
      <c r="E8" s="209"/>
      <c r="F8" s="15"/>
      <c r="H8" s="278" t="s">
        <v>212</v>
      </c>
      <c r="I8" s="15" t="s">
        <v>221</v>
      </c>
      <c r="J8" s="34"/>
      <c r="K8" s="34"/>
      <c r="L8" s="34"/>
      <c r="M8" s="209"/>
      <c r="N8" s="209"/>
      <c r="O8" s="209"/>
      <c r="P8" s="83">
        <f>O10+O12+O14</f>
        <v>0</v>
      </c>
    </row>
    <row r="9" spans="2:17" x14ac:dyDescent="0.3">
      <c r="B9" s="284"/>
      <c r="C9" s="284" t="s">
        <v>54</v>
      </c>
      <c r="D9" s="284"/>
      <c r="E9" s="212"/>
      <c r="F9" s="175"/>
      <c r="H9" s="278"/>
      <c r="I9" s="15" t="s">
        <v>222</v>
      </c>
      <c r="J9" s="34"/>
      <c r="K9" s="34"/>
      <c r="L9" s="34"/>
      <c r="M9" s="34"/>
      <c r="N9" s="34"/>
      <c r="O9" s="225"/>
      <c r="Q9" s="185">
        <f>O8*0.7</f>
        <v>0</v>
      </c>
    </row>
    <row r="10" spans="2:17" x14ac:dyDescent="0.3">
      <c r="B10" s="279" t="s">
        <v>29</v>
      </c>
      <c r="C10" s="279" t="s">
        <v>10</v>
      </c>
      <c r="D10" s="37" t="s">
        <v>11</v>
      </c>
      <c r="E10" s="213"/>
      <c r="F10" s="37"/>
      <c r="H10" s="278"/>
      <c r="I10" s="15" t="s">
        <v>221</v>
      </c>
      <c r="J10" s="34"/>
      <c r="K10" s="34"/>
      <c r="L10" s="34"/>
      <c r="M10" s="34"/>
      <c r="N10" s="34"/>
      <c r="O10" s="34"/>
      <c r="Q10" s="185">
        <f>O8*0.3</f>
        <v>0</v>
      </c>
    </row>
    <row r="11" spans="2:17" x14ac:dyDescent="0.3">
      <c r="B11" s="280"/>
      <c r="C11" s="280"/>
      <c r="D11" s="38" t="s">
        <v>12</v>
      </c>
      <c r="E11" s="214"/>
      <c r="F11" s="38"/>
      <c r="H11" s="278"/>
      <c r="I11" s="15" t="s">
        <v>222</v>
      </c>
      <c r="J11" s="34"/>
      <c r="K11" s="34"/>
      <c r="L11" s="34"/>
      <c r="M11" s="34"/>
      <c r="N11" s="34"/>
      <c r="O11" s="34"/>
    </row>
    <row r="12" spans="2:17" x14ac:dyDescent="0.3">
      <c r="B12" s="280"/>
      <c r="C12" s="280"/>
      <c r="D12" s="38" t="s">
        <v>13</v>
      </c>
      <c r="E12" s="214"/>
      <c r="F12" s="38"/>
      <c r="H12" s="278"/>
      <c r="I12" s="15" t="s">
        <v>221</v>
      </c>
      <c r="J12" s="34"/>
      <c r="K12" s="34"/>
      <c r="L12" s="34"/>
      <c r="M12" s="34"/>
      <c r="N12" s="34"/>
      <c r="O12" s="34"/>
    </row>
    <row r="13" spans="2:17" x14ac:dyDescent="0.3">
      <c r="B13" s="280"/>
      <c r="C13" s="280"/>
      <c r="D13" s="38" t="s">
        <v>14</v>
      </c>
      <c r="E13" s="214"/>
      <c r="F13" s="38"/>
      <c r="H13" s="278"/>
      <c r="I13" s="15" t="s">
        <v>222</v>
      </c>
      <c r="J13" s="34"/>
      <c r="K13" s="34"/>
      <c r="L13" s="34"/>
      <c r="M13" s="34"/>
      <c r="N13" s="34"/>
      <c r="O13" s="34"/>
    </row>
    <row r="14" spans="2:17" x14ac:dyDescent="0.3">
      <c r="B14" s="280"/>
      <c r="C14" s="280"/>
      <c r="D14" s="38" t="s">
        <v>52</v>
      </c>
      <c r="E14" s="214"/>
      <c r="F14" s="38"/>
      <c r="H14" s="278"/>
      <c r="I14" s="15" t="s">
        <v>221</v>
      </c>
      <c r="J14" s="34"/>
      <c r="K14" s="34"/>
      <c r="L14" s="34"/>
      <c r="M14" s="34"/>
      <c r="N14" s="34"/>
      <c r="O14" s="34"/>
    </row>
    <row r="15" spans="2:17" x14ac:dyDescent="0.3">
      <c r="B15" s="280"/>
      <c r="C15" s="280"/>
      <c r="D15" s="38" t="s">
        <v>15</v>
      </c>
      <c r="E15" s="214"/>
      <c r="F15" s="38"/>
      <c r="H15" s="278"/>
      <c r="I15" s="15" t="s">
        <v>222</v>
      </c>
      <c r="J15" s="34"/>
      <c r="K15" s="34"/>
      <c r="L15" s="34"/>
      <c r="M15" s="34"/>
      <c r="N15" s="209"/>
      <c r="O15" s="209"/>
    </row>
    <row r="16" spans="2:17" x14ac:dyDescent="0.3">
      <c r="B16" s="280"/>
      <c r="C16" s="280"/>
      <c r="D16" s="38" t="s">
        <v>16</v>
      </c>
      <c r="E16" s="214"/>
      <c r="F16" s="38"/>
    </row>
    <row r="17" spans="2:16" x14ac:dyDescent="0.3">
      <c r="B17" s="280"/>
      <c r="C17" s="280"/>
      <c r="D17" s="38" t="s">
        <v>17</v>
      </c>
      <c r="E17" s="214"/>
      <c r="F17" s="38"/>
      <c r="I17" s="66" t="s">
        <v>232</v>
      </c>
      <c r="J17" s="83"/>
      <c r="K17" s="83"/>
    </row>
    <row r="18" spans="2:16" x14ac:dyDescent="0.3">
      <c r="B18" s="280"/>
      <c r="C18" s="280"/>
      <c r="D18" s="38" t="s">
        <v>18</v>
      </c>
      <c r="E18" s="214"/>
      <c r="F18" s="39"/>
      <c r="I18" s="66" t="s">
        <v>231</v>
      </c>
      <c r="J18" s="83"/>
      <c r="K18" s="83"/>
    </row>
    <row r="19" spans="2:16" x14ac:dyDescent="0.3">
      <c r="B19" s="280"/>
      <c r="C19" s="281"/>
      <c r="D19" s="39" t="s">
        <v>9</v>
      </c>
      <c r="E19" s="215"/>
      <c r="F19" s="210"/>
      <c r="I19" s="66" t="s">
        <v>229</v>
      </c>
      <c r="J19" s="83"/>
      <c r="K19" s="83"/>
    </row>
    <row r="20" spans="2:16" x14ac:dyDescent="0.3">
      <c r="B20" s="280"/>
      <c r="C20" s="279" t="s">
        <v>19</v>
      </c>
      <c r="D20" s="37" t="s">
        <v>20</v>
      </c>
      <c r="E20" s="213"/>
      <c r="F20" s="37"/>
      <c r="I20" s="66" t="s">
        <v>230</v>
      </c>
      <c r="J20" s="83"/>
      <c r="K20" s="83"/>
    </row>
    <row r="21" spans="2:16" x14ac:dyDescent="0.3">
      <c r="B21" s="280"/>
      <c r="C21" s="280"/>
      <c r="D21" s="38" t="s">
        <v>15</v>
      </c>
      <c r="E21" s="214"/>
      <c r="F21" s="38"/>
    </row>
    <row r="22" spans="2:16" x14ac:dyDescent="0.3">
      <c r="B22" s="280"/>
      <c r="C22" s="280"/>
      <c r="D22" s="38" t="s">
        <v>21</v>
      </c>
      <c r="E22" s="214"/>
      <c r="F22" s="38"/>
      <c r="H22" s="1" t="s">
        <v>250</v>
      </c>
      <c r="N22" s="83"/>
    </row>
    <row r="23" spans="2:16" x14ac:dyDescent="0.3">
      <c r="B23" s="280"/>
      <c r="C23" s="280"/>
      <c r="D23" s="38" t="s">
        <v>22</v>
      </c>
      <c r="E23" s="214"/>
      <c r="F23" s="38"/>
      <c r="H23" s="247"/>
      <c r="I23" s="247" t="s">
        <v>258</v>
      </c>
      <c r="J23" s="247" t="s">
        <v>252</v>
      </c>
      <c r="K23" s="247" t="s">
        <v>253</v>
      </c>
      <c r="L23" s="247" t="s">
        <v>254</v>
      </c>
      <c r="M23" s="247" t="s">
        <v>255</v>
      </c>
      <c r="N23" s="247" t="s">
        <v>256</v>
      </c>
      <c r="O23" s="247" t="s">
        <v>257</v>
      </c>
      <c r="P23" s="253" t="s">
        <v>259</v>
      </c>
    </row>
    <row r="24" spans="2:16" x14ac:dyDescent="0.3">
      <c r="B24" s="280"/>
      <c r="C24" s="280"/>
      <c r="D24" s="38" t="s">
        <v>23</v>
      </c>
      <c r="E24" s="214"/>
      <c r="F24" s="38"/>
      <c r="H24" s="247" t="s">
        <v>251</v>
      </c>
      <c r="I24" s="251">
        <f>SUM(I25:I29)</f>
        <v>0</v>
      </c>
      <c r="J24" s="34">
        <f>SUM(J25:J29)</f>
        <v>0</v>
      </c>
      <c r="K24" s="34">
        <f>SUM(K25:K29)</f>
        <v>0</v>
      </c>
      <c r="L24" s="34">
        <f t="shared" ref="L24:P24" si="0">SUM(L25:L29)</f>
        <v>0</v>
      </c>
      <c r="M24" s="34">
        <f t="shared" si="0"/>
        <v>0</v>
      </c>
      <c r="N24" s="34">
        <f t="shared" si="0"/>
        <v>0</v>
      </c>
      <c r="O24" s="34">
        <f t="shared" si="0"/>
        <v>0</v>
      </c>
      <c r="P24" s="252">
        <f t="shared" si="0"/>
        <v>0</v>
      </c>
    </row>
    <row r="25" spans="2:16" x14ac:dyDescent="0.3">
      <c r="B25" s="280"/>
      <c r="C25" s="280"/>
      <c r="D25" s="38" t="s">
        <v>110</v>
      </c>
      <c r="E25" s="214"/>
      <c r="F25" s="38"/>
      <c r="H25" s="247"/>
      <c r="I25" s="251"/>
      <c r="J25" s="34"/>
      <c r="K25" s="34"/>
      <c r="L25" s="34"/>
      <c r="M25" s="34"/>
      <c r="N25" s="34"/>
      <c r="O25" s="34"/>
      <c r="P25" s="252">
        <f>N25+O25</f>
        <v>0</v>
      </c>
    </row>
    <row r="26" spans="2:16" x14ac:dyDescent="0.3">
      <c r="B26" s="280"/>
      <c r="C26" s="280"/>
      <c r="D26" s="38" t="s">
        <v>85</v>
      </c>
      <c r="E26" s="214"/>
      <c r="F26" s="39"/>
      <c r="H26" s="247"/>
      <c r="I26" s="251"/>
      <c r="J26" s="34"/>
      <c r="K26" s="34"/>
      <c r="L26" s="34"/>
      <c r="M26" s="34"/>
      <c r="N26" s="34"/>
      <c r="O26" s="34"/>
      <c r="P26" s="252">
        <f t="shared" ref="P26:P29" si="1">N26+O26</f>
        <v>0</v>
      </c>
    </row>
    <row r="27" spans="2:16" x14ac:dyDescent="0.3">
      <c r="B27" s="280"/>
      <c r="C27" s="281"/>
      <c r="D27" s="274" t="s">
        <v>270</v>
      </c>
      <c r="E27" s="264"/>
      <c r="F27" s="81"/>
      <c r="H27" s="257"/>
      <c r="I27" s="251"/>
      <c r="J27" s="34"/>
      <c r="K27" s="34"/>
      <c r="L27" s="34"/>
      <c r="M27" s="34"/>
      <c r="N27" s="34"/>
      <c r="O27" s="34"/>
      <c r="P27" s="252"/>
    </row>
    <row r="28" spans="2:16" x14ac:dyDescent="0.3">
      <c r="B28" s="280"/>
      <c r="C28" s="281"/>
      <c r="D28" s="40" t="s">
        <v>9</v>
      </c>
      <c r="E28" s="216"/>
      <c r="F28" s="210"/>
      <c r="H28" s="257"/>
      <c r="I28" s="251"/>
      <c r="J28" s="34"/>
      <c r="K28" s="34"/>
      <c r="L28" s="34"/>
      <c r="M28" s="34"/>
      <c r="N28" s="34"/>
      <c r="O28" s="34"/>
      <c r="P28" s="252"/>
    </row>
    <row r="29" spans="2:16" x14ac:dyDescent="0.3">
      <c r="B29" s="280"/>
      <c r="C29" s="282"/>
      <c r="D29" s="47" t="s">
        <v>24</v>
      </c>
      <c r="E29" s="216"/>
      <c r="F29" s="175"/>
      <c r="H29" s="247"/>
      <c r="I29" s="251"/>
      <c r="J29" s="34"/>
      <c r="K29" s="34"/>
      <c r="L29" s="34"/>
      <c r="M29" s="34"/>
      <c r="N29" s="34"/>
      <c r="O29" s="34"/>
      <c r="P29" s="252">
        <f t="shared" si="1"/>
        <v>0</v>
      </c>
    </row>
    <row r="30" spans="2:16" x14ac:dyDescent="0.3">
      <c r="B30" s="280"/>
      <c r="C30" s="57" t="s">
        <v>24</v>
      </c>
      <c r="D30" s="262"/>
      <c r="E30" s="217"/>
      <c r="F30" s="175"/>
      <c r="G30" s="83"/>
      <c r="I30" s="83"/>
      <c r="J30" s="83"/>
      <c r="K30" s="83"/>
      <c r="L30" s="83"/>
      <c r="M30" s="83"/>
      <c r="N30" s="83"/>
      <c r="O30" s="83"/>
    </row>
    <row r="31" spans="2:16" x14ac:dyDescent="0.3">
      <c r="B31" s="282"/>
      <c r="C31" s="261" t="s">
        <v>53</v>
      </c>
      <c r="D31" s="260"/>
      <c r="E31" s="212"/>
      <c r="F31" s="175"/>
      <c r="G31" s="174"/>
      <c r="J31" s="83"/>
    </row>
    <row r="32" spans="2:16" x14ac:dyDescent="0.3">
      <c r="B32" s="260" t="s">
        <v>225</v>
      </c>
      <c r="C32" s="260"/>
      <c r="D32" s="265"/>
      <c r="E32" s="212"/>
      <c r="F32" s="175"/>
      <c r="J32" s="83"/>
    </row>
    <row r="33" spans="2:6" x14ac:dyDescent="0.3">
      <c r="B33" s="265" t="s">
        <v>226</v>
      </c>
      <c r="C33" s="265"/>
      <c r="D33" s="260"/>
      <c r="E33" s="212"/>
      <c r="F33" s="175"/>
    </row>
    <row r="34" spans="2:6" x14ac:dyDescent="0.3">
      <c r="B34" s="260" t="s">
        <v>227</v>
      </c>
      <c r="C34" s="260"/>
    </row>
    <row r="35" spans="2:6" x14ac:dyDescent="0.3">
      <c r="B35" s="1" t="s">
        <v>30</v>
      </c>
    </row>
    <row r="36" spans="2:6" x14ac:dyDescent="0.3">
      <c r="B36" s="1" t="s">
        <v>118</v>
      </c>
    </row>
  </sheetData>
  <mergeCells count="13">
    <mergeCell ref="C20:C29"/>
    <mergeCell ref="B10:B31"/>
    <mergeCell ref="B2:F2"/>
    <mergeCell ref="B6:D6"/>
    <mergeCell ref="E6:E7"/>
    <mergeCell ref="F6:F7"/>
    <mergeCell ref="B8:B9"/>
    <mergeCell ref="C9:D9"/>
    <mergeCell ref="H8:H9"/>
    <mergeCell ref="H10:H11"/>
    <mergeCell ref="H12:H13"/>
    <mergeCell ref="H14:H15"/>
    <mergeCell ref="C10:C19"/>
  </mergeCells>
  <phoneticPr fontId="1" type="noConversion"/>
  <pageMargins left="0.75" right="0.5" top="0.75" bottom="0.5" header="0.3" footer="0.3"/>
  <pageSetup paperSize="9"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B1:X65"/>
  <sheetViews>
    <sheetView view="pageBreakPreview" zoomScale="85" zoomScaleNormal="100" zoomScaleSheetLayoutView="85" workbookViewId="0">
      <pane xSplit="2" ySplit="7" topLeftCell="C35" activePane="bottomRight" state="frozen"/>
      <selection activeCell="O30" sqref="O30"/>
      <selection pane="topRight" activeCell="O30" sqref="O30"/>
      <selection pane="bottomLeft" activeCell="O30" sqref="O30"/>
      <selection pane="bottomRight" activeCell="J18" sqref="J18"/>
    </sheetView>
  </sheetViews>
  <sheetFormatPr defaultColWidth="9" defaultRowHeight="16.5" x14ac:dyDescent="0.3"/>
  <cols>
    <col min="1" max="1" width="1.25" style="1" customWidth="1"/>
    <col min="2" max="2" width="14.625" style="1" customWidth="1"/>
    <col min="3" max="3" width="35.625" style="1" customWidth="1"/>
    <col min="4" max="4" width="6.625" style="1" customWidth="1"/>
    <col min="5" max="5" width="10.625" style="1" customWidth="1"/>
    <col min="6" max="6" width="7.625" style="1" customWidth="1"/>
    <col min="7" max="7" width="10" style="1" customWidth="1"/>
    <col min="8" max="9" width="8.625" style="1" customWidth="1"/>
    <col min="10" max="10" width="12.625" style="1" customWidth="1"/>
    <col min="11" max="11" width="10" style="1" customWidth="1"/>
    <col min="12" max="13" width="9.625" style="1" customWidth="1"/>
    <col min="14" max="18" width="12.5" style="1" customWidth="1"/>
    <col min="19" max="19" width="10.875" style="1" bestFit="1" customWidth="1"/>
    <col min="20" max="20" width="14.5" style="1" customWidth="1"/>
    <col min="21" max="23" width="9" style="1"/>
    <col min="24" max="24" width="10.875" style="1" bestFit="1" customWidth="1"/>
    <col min="25" max="16384" width="9" style="1"/>
  </cols>
  <sheetData>
    <row r="1" spans="2:24" ht="7.5" customHeight="1" x14ac:dyDescent="0.3"/>
    <row r="2" spans="2:24" ht="19.5" x14ac:dyDescent="0.3">
      <c r="B2" s="328" t="s">
        <v>143</v>
      </c>
      <c r="C2" s="328"/>
      <c r="D2" s="328"/>
      <c r="E2" s="328"/>
      <c r="F2" s="328"/>
      <c r="G2" s="328"/>
      <c r="H2" s="328"/>
      <c r="I2" s="328"/>
      <c r="J2" s="328"/>
      <c r="K2" s="95"/>
      <c r="L2" s="95"/>
      <c r="M2" s="221"/>
      <c r="N2" s="179"/>
      <c r="O2" s="15" t="s">
        <v>204</v>
      </c>
      <c r="P2" s="15"/>
      <c r="Q2" s="15"/>
      <c r="S2" s="96"/>
      <c r="T2" s="96"/>
    </row>
    <row r="3" spans="2:24" ht="19.5" x14ac:dyDescent="0.3">
      <c r="B3" s="4" t="s">
        <v>267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181" t="s">
        <v>210</v>
      </c>
      <c r="O3" s="34"/>
      <c r="P3" s="34"/>
      <c r="Q3" s="34"/>
      <c r="R3" s="86"/>
      <c r="S3" s="7"/>
      <c r="T3" s="7"/>
    </row>
    <row r="4" spans="2:24" ht="19.5" x14ac:dyDescent="0.3">
      <c r="B4" s="4" t="s">
        <v>268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181" t="s">
        <v>211</v>
      </c>
      <c r="O4" s="34"/>
      <c r="P4" s="34"/>
      <c r="Q4" s="34"/>
      <c r="R4" s="87"/>
      <c r="S4" s="7"/>
      <c r="T4" s="7"/>
      <c r="V4" s="97" t="s">
        <v>144</v>
      </c>
      <c r="W4" s="98"/>
      <c r="X4" s="99"/>
    </row>
    <row r="5" spans="2:24" ht="31.5" customHeight="1" thickBot="1" x14ac:dyDescent="0.35">
      <c r="B5" s="65"/>
      <c r="C5" s="65"/>
      <c r="D5" s="65"/>
      <c r="E5" s="65"/>
      <c r="F5" s="65"/>
      <c r="G5" s="65"/>
      <c r="H5" s="65"/>
      <c r="I5" s="65"/>
      <c r="J5" s="182"/>
      <c r="K5" s="65"/>
      <c r="L5" s="65"/>
      <c r="M5" s="65"/>
      <c r="N5" s="180"/>
      <c r="O5" s="175"/>
      <c r="P5" s="175"/>
      <c r="Q5" s="175"/>
      <c r="R5" s="176"/>
      <c r="S5" s="7"/>
      <c r="T5" s="7"/>
      <c r="V5" s="99"/>
      <c r="W5" s="99"/>
      <c r="X5" s="99"/>
    </row>
    <row r="6" spans="2:24" ht="18" customHeight="1" x14ac:dyDescent="0.3">
      <c r="B6" s="329" t="s">
        <v>145</v>
      </c>
      <c r="C6" s="331" t="s">
        <v>146</v>
      </c>
      <c r="D6" s="333" t="s">
        <v>147</v>
      </c>
      <c r="E6" s="334"/>
      <c r="F6" s="335"/>
      <c r="G6" s="288" t="s">
        <v>148</v>
      </c>
      <c r="H6" s="288" t="s">
        <v>149</v>
      </c>
      <c r="I6" s="288" t="s">
        <v>150</v>
      </c>
      <c r="J6" s="304" t="s">
        <v>151</v>
      </c>
      <c r="K6" s="288" t="s">
        <v>192</v>
      </c>
      <c r="L6" s="304" t="s">
        <v>152</v>
      </c>
      <c r="M6" s="242"/>
      <c r="N6" s="100"/>
      <c r="O6" s="100"/>
      <c r="P6" s="183">
        <f>P3-P4</f>
        <v>0</v>
      </c>
      <c r="Q6" s="183">
        <f>Q3-Q4</f>
        <v>0</v>
      </c>
      <c r="R6" s="101" t="s">
        <v>153</v>
      </c>
      <c r="U6" s="314" t="s">
        <v>154</v>
      </c>
      <c r="V6" s="314" t="s">
        <v>155</v>
      </c>
      <c r="W6" s="315" t="s">
        <v>156</v>
      </c>
    </row>
    <row r="7" spans="2:24" ht="18" customHeight="1" thickBot="1" x14ac:dyDescent="0.35">
      <c r="B7" s="330"/>
      <c r="C7" s="332"/>
      <c r="D7" s="102" t="s">
        <v>157</v>
      </c>
      <c r="E7" s="103" t="s">
        <v>158</v>
      </c>
      <c r="F7" s="104" t="s">
        <v>159</v>
      </c>
      <c r="G7" s="289"/>
      <c r="H7" s="336"/>
      <c r="I7" s="336"/>
      <c r="J7" s="305"/>
      <c r="K7" s="289"/>
      <c r="L7" s="305"/>
      <c r="M7" s="243"/>
      <c r="N7" s="105" t="s">
        <v>209</v>
      </c>
      <c r="O7" s="105" t="s">
        <v>207</v>
      </c>
      <c r="P7" s="105" t="s">
        <v>208</v>
      </c>
      <c r="Q7" s="105" t="s">
        <v>206</v>
      </c>
      <c r="R7" s="86" t="s">
        <v>160</v>
      </c>
      <c r="S7" s="1" t="s">
        <v>205</v>
      </c>
      <c r="U7" s="314"/>
      <c r="V7" s="314"/>
      <c r="W7" s="315"/>
    </row>
    <row r="8" spans="2:24" ht="17.100000000000001" customHeight="1" x14ac:dyDescent="0.3">
      <c r="B8" s="316" t="s">
        <v>161</v>
      </c>
      <c r="C8" s="106" t="s">
        <v>162</v>
      </c>
      <c r="D8" s="319"/>
      <c r="E8" s="322"/>
      <c r="F8" s="322"/>
      <c r="G8" s="325"/>
      <c r="H8" s="291"/>
      <c r="I8" s="298"/>
      <c r="J8" s="301"/>
      <c r="K8" s="291"/>
      <c r="L8" s="301"/>
      <c r="M8" s="148"/>
      <c r="N8" s="107"/>
      <c r="O8" s="178"/>
      <c r="P8" s="177"/>
      <c r="Q8" s="290" t="e">
        <f>ROUNDUP(P9/H8,-3)</f>
        <v>#DIV/0!</v>
      </c>
      <c r="R8" s="107"/>
      <c r="U8" s="108" t="s">
        <v>163</v>
      </c>
      <c r="V8" s="109">
        <v>369831</v>
      </c>
      <c r="W8" s="110">
        <v>358937</v>
      </c>
      <c r="X8" s="111">
        <f>V8*$W$13</f>
        <v>8136282</v>
      </c>
    </row>
    <row r="9" spans="2:24" ht="17.100000000000001" customHeight="1" x14ac:dyDescent="0.3">
      <c r="B9" s="317"/>
      <c r="C9" s="112" t="s">
        <v>164</v>
      </c>
      <c r="D9" s="320"/>
      <c r="E9" s="323"/>
      <c r="F9" s="323"/>
      <c r="G9" s="326"/>
      <c r="H9" s="292"/>
      <c r="I9" s="299"/>
      <c r="J9" s="302"/>
      <c r="K9" s="292"/>
      <c r="L9" s="302"/>
      <c r="M9" s="148"/>
      <c r="N9" s="122" t="e">
        <f>Q8*H8-124182</f>
        <v>#DIV/0!</v>
      </c>
      <c r="O9" s="222">
        <v>0.35</v>
      </c>
      <c r="P9" s="124">
        <f>G8*H8*O9</f>
        <v>0</v>
      </c>
      <c r="Q9" s="290"/>
      <c r="R9" s="113">
        <f>ROUND(H8*$W$13*I8,1)</f>
        <v>0</v>
      </c>
      <c r="S9" s="111" t="e">
        <f>N9/H8</f>
        <v>#DIV/0!</v>
      </c>
      <c r="T9" s="111"/>
      <c r="U9" s="108" t="s">
        <v>165</v>
      </c>
      <c r="V9" s="109">
        <v>288036</v>
      </c>
      <c r="W9" s="110">
        <v>263009</v>
      </c>
      <c r="X9" s="111">
        <f>V9*$W$13</f>
        <v>6336792</v>
      </c>
    </row>
    <row r="10" spans="2:24" ht="17.100000000000001" customHeight="1" x14ac:dyDescent="0.3">
      <c r="B10" s="318"/>
      <c r="C10" s="114" t="s">
        <v>166</v>
      </c>
      <c r="D10" s="321"/>
      <c r="E10" s="324"/>
      <c r="F10" s="324"/>
      <c r="G10" s="327"/>
      <c r="H10" s="293"/>
      <c r="I10" s="300"/>
      <c r="J10" s="303"/>
      <c r="K10" s="292"/>
      <c r="L10" s="303"/>
      <c r="M10" s="148">
        <v>1</v>
      </c>
      <c r="N10" s="107"/>
      <c r="O10" s="223"/>
      <c r="P10" s="177"/>
      <c r="Q10" s="290"/>
      <c r="R10" s="107"/>
      <c r="S10" s="111"/>
      <c r="T10" s="111"/>
      <c r="U10" s="108" t="s">
        <v>167</v>
      </c>
      <c r="V10" s="109">
        <v>235682</v>
      </c>
      <c r="W10" s="110">
        <v>240222</v>
      </c>
      <c r="X10" s="111">
        <f>V10*$W$13</f>
        <v>5185004</v>
      </c>
    </row>
    <row r="11" spans="2:24" ht="17.100000000000001" customHeight="1" x14ac:dyDescent="0.3">
      <c r="B11" s="294" t="s">
        <v>168</v>
      </c>
      <c r="C11" s="115" t="s">
        <v>169</v>
      </c>
      <c r="D11" s="116"/>
      <c r="E11" s="116"/>
      <c r="F11" s="117"/>
      <c r="G11" s="118"/>
      <c r="H11" s="119"/>
      <c r="I11" s="120"/>
      <c r="J11" s="121"/>
      <c r="K11" s="292"/>
      <c r="L11" s="121"/>
      <c r="M11" s="148">
        <v>2</v>
      </c>
      <c r="N11" s="184" t="e">
        <f t="shared" ref="N11:N28" si="0">Q11*H11</f>
        <v>#DIV/0!</v>
      </c>
      <c r="O11" s="222">
        <v>0.25</v>
      </c>
      <c r="P11" s="124">
        <f t="shared" ref="P11:P32" si="1">G11*H11*O11</f>
        <v>0</v>
      </c>
      <c r="Q11" s="124" t="e">
        <f>ROUNDUP(P11/H11,-3)</f>
        <v>#DIV/0!</v>
      </c>
      <c r="R11" s="113">
        <f t="shared" ref="R11:R32" si="2">ROUND(H11*$W$13*I11,1)</f>
        <v>0</v>
      </c>
      <c r="S11" s="111" t="e">
        <f t="shared" ref="S11:S37" si="3">N11/H11</f>
        <v>#DIV/0!</v>
      </c>
      <c r="T11" s="111" t="e">
        <f>S11*H11</f>
        <v>#DIV/0!</v>
      </c>
      <c r="U11" s="108" t="s">
        <v>170</v>
      </c>
      <c r="V11" s="109">
        <v>219451</v>
      </c>
      <c r="W11" s="110">
        <v>197330</v>
      </c>
      <c r="X11" s="111">
        <f>V11*$W$13</f>
        <v>4827922</v>
      </c>
    </row>
    <row r="12" spans="2:24" ht="17.100000000000001" customHeight="1" x14ac:dyDescent="0.3">
      <c r="B12" s="295"/>
      <c r="C12" s="112" t="s">
        <v>171</v>
      </c>
      <c r="D12" s="93"/>
      <c r="E12" s="93"/>
      <c r="F12" s="68"/>
      <c r="G12" s="125"/>
      <c r="H12" s="126"/>
      <c r="I12" s="127"/>
      <c r="J12" s="128"/>
      <c r="K12" s="292"/>
      <c r="L12" s="128"/>
      <c r="M12" s="148">
        <v>3</v>
      </c>
      <c r="N12" s="122" t="e">
        <f t="shared" si="0"/>
        <v>#DIV/0!</v>
      </c>
      <c r="O12" s="222">
        <v>0.25</v>
      </c>
      <c r="P12" s="124">
        <f t="shared" si="1"/>
        <v>0</v>
      </c>
      <c r="Q12" s="124" t="e">
        <f t="shared" ref="Q12:Q37" si="4">ROUNDUP(P12/H12,-3)</f>
        <v>#DIV/0!</v>
      </c>
      <c r="R12" s="113">
        <f t="shared" si="2"/>
        <v>0</v>
      </c>
      <c r="S12" s="111" t="e">
        <f t="shared" si="3"/>
        <v>#DIV/0!</v>
      </c>
      <c r="T12" s="111" t="e">
        <f t="shared" ref="T12:T37" si="5">S12*H12</f>
        <v>#DIV/0!</v>
      </c>
      <c r="U12" s="108" t="s">
        <v>172</v>
      </c>
      <c r="V12" s="109">
        <v>170615</v>
      </c>
      <c r="W12" s="110">
        <v>163087</v>
      </c>
      <c r="X12" s="111">
        <f>V12*$W$13</f>
        <v>3753530</v>
      </c>
    </row>
    <row r="13" spans="2:24" ht="17.100000000000001" customHeight="1" x14ac:dyDescent="0.3">
      <c r="B13" s="295"/>
      <c r="C13" s="114" t="s">
        <v>173</v>
      </c>
      <c r="D13" s="129"/>
      <c r="E13" s="129"/>
      <c r="F13" s="130"/>
      <c r="G13" s="131"/>
      <c r="H13" s="132"/>
      <c r="I13" s="133"/>
      <c r="J13" s="134"/>
      <c r="K13" s="292"/>
      <c r="L13" s="134"/>
      <c r="M13" s="148">
        <v>4</v>
      </c>
      <c r="N13" s="122" t="e">
        <f t="shared" si="0"/>
        <v>#DIV/0!</v>
      </c>
      <c r="O13" s="222">
        <v>0.25</v>
      </c>
      <c r="P13" s="124">
        <f t="shared" si="1"/>
        <v>0</v>
      </c>
      <c r="Q13" s="124" t="e">
        <f t="shared" si="4"/>
        <v>#DIV/0!</v>
      </c>
      <c r="R13" s="113">
        <f t="shared" si="2"/>
        <v>0</v>
      </c>
      <c r="S13" s="135" t="e">
        <f t="shared" si="3"/>
        <v>#DIV/0!</v>
      </c>
      <c r="T13" s="111" t="e">
        <f t="shared" si="5"/>
        <v>#DIV/0!</v>
      </c>
      <c r="U13" s="99" t="s">
        <v>174</v>
      </c>
      <c r="V13" s="99"/>
      <c r="W13" s="136">
        <v>22</v>
      </c>
    </row>
    <row r="14" spans="2:24" ht="17.100000000000001" customHeight="1" x14ac:dyDescent="0.3">
      <c r="B14" s="294" t="s">
        <v>175</v>
      </c>
      <c r="C14" s="115" t="s">
        <v>176</v>
      </c>
      <c r="D14" s="137"/>
      <c r="E14" s="116"/>
      <c r="F14" s="117"/>
      <c r="G14" s="118"/>
      <c r="H14" s="119"/>
      <c r="I14" s="120"/>
      <c r="J14" s="246"/>
      <c r="K14" s="292"/>
      <c r="L14" s="121"/>
      <c r="M14" s="148">
        <v>5</v>
      </c>
      <c r="N14" s="122" t="e">
        <f t="shared" si="0"/>
        <v>#DIV/0!</v>
      </c>
      <c r="O14" s="222">
        <v>0.25</v>
      </c>
      <c r="P14" s="124">
        <f t="shared" si="1"/>
        <v>0</v>
      </c>
      <c r="Q14" s="124" t="e">
        <f t="shared" si="4"/>
        <v>#DIV/0!</v>
      </c>
      <c r="R14" s="113">
        <f t="shared" si="2"/>
        <v>0</v>
      </c>
      <c r="S14" s="111" t="e">
        <f t="shared" si="3"/>
        <v>#DIV/0!</v>
      </c>
      <c r="T14" s="111" t="e">
        <f t="shared" si="5"/>
        <v>#DIV/0!</v>
      </c>
    </row>
    <row r="15" spans="2:24" ht="17.100000000000001" customHeight="1" x14ac:dyDescent="0.3">
      <c r="B15" s="295"/>
      <c r="C15" s="142"/>
      <c r="D15" s="245"/>
      <c r="E15" s="143"/>
      <c r="F15" s="227"/>
      <c r="G15" s="145"/>
      <c r="H15" s="226"/>
      <c r="I15" s="127"/>
      <c r="J15" s="196"/>
      <c r="K15" s="292"/>
      <c r="L15" s="229"/>
      <c r="M15" s="148">
        <v>6</v>
      </c>
      <c r="N15" s="122" t="e">
        <f t="shared" ref="N15" si="6">Q15*H15</f>
        <v>#DIV/0!</v>
      </c>
      <c r="O15" s="222">
        <v>0.25</v>
      </c>
      <c r="P15" s="228">
        <f t="shared" ref="P15" si="7">G15*H15*O15</f>
        <v>0</v>
      </c>
      <c r="Q15" s="228" t="e">
        <f t="shared" ref="Q15" si="8">ROUNDUP(P15/H15,-3)</f>
        <v>#DIV/0!</v>
      </c>
      <c r="R15" s="113">
        <f t="shared" ref="R15" si="9">ROUND(H15*$W$13*I15,1)</f>
        <v>0</v>
      </c>
      <c r="S15" s="111" t="e">
        <f t="shared" ref="S15" si="10">N15/H15</f>
        <v>#DIV/0!</v>
      </c>
      <c r="T15" s="111" t="e">
        <f t="shared" ref="T15" si="11">S15*H15</f>
        <v>#DIV/0!</v>
      </c>
    </row>
    <row r="16" spans="2:24" ht="17.100000000000001" customHeight="1" x14ac:dyDescent="0.3">
      <c r="B16" s="295"/>
      <c r="C16" s="138" t="s">
        <v>193</v>
      </c>
      <c r="D16" s="94"/>
      <c r="E16" s="94"/>
      <c r="F16" s="85"/>
      <c r="G16" s="139"/>
      <c r="H16" s="140"/>
      <c r="I16" s="127"/>
      <c r="J16" s="196"/>
      <c r="K16" s="292"/>
      <c r="L16" s="141"/>
      <c r="M16" s="148">
        <v>7</v>
      </c>
      <c r="N16" s="122" t="e">
        <f t="shared" si="0"/>
        <v>#DIV/0!</v>
      </c>
      <c r="O16" s="222">
        <v>0.25</v>
      </c>
      <c r="P16" s="124">
        <f t="shared" si="1"/>
        <v>0</v>
      </c>
      <c r="Q16" s="124" t="e">
        <f t="shared" si="4"/>
        <v>#DIV/0!</v>
      </c>
      <c r="R16" s="113">
        <f t="shared" si="2"/>
        <v>0</v>
      </c>
      <c r="S16" s="111" t="e">
        <f t="shared" si="3"/>
        <v>#DIV/0!</v>
      </c>
      <c r="T16" s="111" t="e">
        <f t="shared" si="5"/>
        <v>#DIV/0!</v>
      </c>
    </row>
    <row r="17" spans="2:20" ht="17.100000000000001" customHeight="1" x14ac:dyDescent="0.3">
      <c r="B17" s="295"/>
      <c r="C17" s="142" t="s">
        <v>177</v>
      </c>
      <c r="D17" s="143"/>
      <c r="E17" s="143"/>
      <c r="F17" s="144"/>
      <c r="G17" s="145"/>
      <c r="H17" s="146"/>
      <c r="I17" s="127"/>
      <c r="J17" s="196"/>
      <c r="K17" s="292"/>
      <c r="L17" s="147"/>
      <c r="M17" s="148">
        <v>8</v>
      </c>
      <c r="N17" s="122" t="e">
        <f t="shared" si="0"/>
        <v>#DIV/0!</v>
      </c>
      <c r="O17" s="222">
        <v>0.25</v>
      </c>
      <c r="P17" s="124">
        <f t="shared" si="1"/>
        <v>0</v>
      </c>
      <c r="Q17" s="124" t="e">
        <f t="shared" si="4"/>
        <v>#DIV/0!</v>
      </c>
      <c r="R17" s="113">
        <f t="shared" si="2"/>
        <v>0</v>
      </c>
      <c r="S17" s="111" t="e">
        <f t="shared" si="3"/>
        <v>#DIV/0!</v>
      </c>
      <c r="T17" s="111" t="e">
        <f t="shared" si="5"/>
        <v>#DIV/0!</v>
      </c>
    </row>
    <row r="18" spans="2:20" ht="17.100000000000001" customHeight="1" x14ac:dyDescent="0.3">
      <c r="B18" s="295"/>
      <c r="C18" s="142" t="s">
        <v>194</v>
      </c>
      <c r="D18" s="143"/>
      <c r="E18" s="143"/>
      <c r="F18" s="144"/>
      <c r="G18" s="145"/>
      <c r="H18" s="146"/>
      <c r="I18" s="127"/>
      <c r="J18" s="196"/>
      <c r="K18" s="292"/>
      <c r="L18" s="147"/>
      <c r="M18" s="148">
        <v>9</v>
      </c>
      <c r="N18" s="122" t="e">
        <f t="shared" si="0"/>
        <v>#DIV/0!</v>
      </c>
      <c r="O18" s="222">
        <v>0.25</v>
      </c>
      <c r="P18" s="124">
        <f t="shared" si="1"/>
        <v>0</v>
      </c>
      <c r="Q18" s="124" t="e">
        <f t="shared" si="4"/>
        <v>#DIV/0!</v>
      </c>
      <c r="R18" s="113">
        <f t="shared" si="2"/>
        <v>0</v>
      </c>
      <c r="S18" s="111" t="e">
        <f t="shared" si="3"/>
        <v>#DIV/0!</v>
      </c>
      <c r="T18" s="111" t="e">
        <f t="shared" si="5"/>
        <v>#DIV/0!</v>
      </c>
    </row>
    <row r="19" spans="2:20" ht="17.100000000000001" customHeight="1" x14ac:dyDescent="0.3">
      <c r="B19" s="295"/>
      <c r="C19" s="142"/>
      <c r="D19" s="143"/>
      <c r="E19" s="143"/>
      <c r="F19" s="227"/>
      <c r="G19" s="145"/>
      <c r="H19" s="226"/>
      <c r="I19" s="127"/>
      <c r="J19" s="196"/>
      <c r="K19" s="292"/>
      <c r="L19" s="229"/>
      <c r="M19" s="148">
        <v>10</v>
      </c>
      <c r="N19" s="122" t="e">
        <f t="shared" ref="N19" si="12">Q19*H19</f>
        <v>#DIV/0!</v>
      </c>
      <c r="O19" s="222">
        <v>0.2</v>
      </c>
      <c r="P19" s="228">
        <f t="shared" ref="P19" si="13">G19*H19*O19</f>
        <v>0</v>
      </c>
      <c r="Q19" s="228" t="e">
        <f t="shared" ref="Q19" si="14">ROUNDUP(P19/H19,-3)</f>
        <v>#DIV/0!</v>
      </c>
      <c r="R19" s="113">
        <f t="shared" ref="R19" si="15">ROUND(H19*$W$13*I19,1)</f>
        <v>0</v>
      </c>
      <c r="S19" s="111" t="e">
        <f t="shared" ref="S19" si="16">N19/H19</f>
        <v>#DIV/0!</v>
      </c>
      <c r="T19" s="111" t="e">
        <f t="shared" ref="T19" si="17">S19*H19</f>
        <v>#DIV/0!</v>
      </c>
    </row>
    <row r="20" spans="2:20" ht="17.100000000000001" customHeight="1" x14ac:dyDescent="0.3">
      <c r="B20" s="295"/>
      <c r="C20" s="142" t="s">
        <v>195</v>
      </c>
      <c r="D20" s="143"/>
      <c r="E20" s="143"/>
      <c r="F20" s="144"/>
      <c r="G20" s="145"/>
      <c r="H20" s="146"/>
      <c r="I20" s="127"/>
      <c r="J20" s="196"/>
      <c r="K20" s="292"/>
      <c r="L20" s="147"/>
      <c r="M20" s="148">
        <v>11</v>
      </c>
      <c r="N20" s="122" t="e">
        <f t="shared" si="0"/>
        <v>#DIV/0!</v>
      </c>
      <c r="O20" s="222">
        <v>0.2</v>
      </c>
      <c r="P20" s="124">
        <f t="shared" si="1"/>
        <v>0</v>
      </c>
      <c r="Q20" s="124" t="e">
        <f t="shared" si="4"/>
        <v>#DIV/0!</v>
      </c>
      <c r="R20" s="113">
        <f t="shared" si="2"/>
        <v>0</v>
      </c>
      <c r="S20" s="111" t="e">
        <f t="shared" si="3"/>
        <v>#DIV/0!</v>
      </c>
      <c r="T20" s="111" t="e">
        <f t="shared" si="5"/>
        <v>#DIV/0!</v>
      </c>
    </row>
    <row r="21" spans="2:20" ht="17.100000000000001" customHeight="1" x14ac:dyDescent="0.3">
      <c r="B21" s="295"/>
      <c r="C21" s="142" t="s">
        <v>196</v>
      </c>
      <c r="D21" s="143"/>
      <c r="E21" s="143"/>
      <c r="F21" s="144"/>
      <c r="G21" s="145"/>
      <c r="H21" s="146"/>
      <c r="I21" s="127"/>
      <c r="J21" s="196"/>
      <c r="K21" s="292"/>
      <c r="L21" s="147"/>
      <c r="M21" s="148">
        <v>12</v>
      </c>
      <c r="N21" s="122" t="e">
        <f t="shared" si="0"/>
        <v>#DIV/0!</v>
      </c>
      <c r="O21" s="222">
        <v>0.2</v>
      </c>
      <c r="P21" s="124">
        <f t="shared" si="1"/>
        <v>0</v>
      </c>
      <c r="Q21" s="124" t="e">
        <f t="shared" si="4"/>
        <v>#DIV/0!</v>
      </c>
      <c r="R21" s="113">
        <f t="shared" si="2"/>
        <v>0</v>
      </c>
      <c r="S21" s="111" t="e">
        <f t="shared" si="3"/>
        <v>#DIV/0!</v>
      </c>
      <c r="T21" s="111" t="e">
        <f t="shared" si="5"/>
        <v>#DIV/0!</v>
      </c>
    </row>
    <row r="22" spans="2:20" ht="17.100000000000001" customHeight="1" x14ac:dyDescent="0.3">
      <c r="B22" s="295"/>
      <c r="C22" s="142" t="s">
        <v>197</v>
      </c>
      <c r="D22" s="143"/>
      <c r="E22" s="143"/>
      <c r="F22" s="144"/>
      <c r="G22" s="145"/>
      <c r="H22" s="146"/>
      <c r="I22" s="127"/>
      <c r="J22" s="196"/>
      <c r="K22" s="292"/>
      <c r="L22" s="147"/>
      <c r="M22" s="148">
        <v>13</v>
      </c>
      <c r="N22" s="122" t="e">
        <f t="shared" si="0"/>
        <v>#DIV/0!</v>
      </c>
      <c r="O22" s="222">
        <v>0.2</v>
      </c>
      <c r="P22" s="124">
        <f t="shared" si="1"/>
        <v>0</v>
      </c>
      <c r="Q22" s="124" t="e">
        <f t="shared" si="4"/>
        <v>#DIV/0!</v>
      </c>
      <c r="R22" s="113">
        <f t="shared" si="2"/>
        <v>0</v>
      </c>
      <c r="S22" s="111" t="e">
        <f t="shared" si="3"/>
        <v>#DIV/0!</v>
      </c>
      <c r="T22" s="111" t="e">
        <f t="shared" si="5"/>
        <v>#DIV/0!</v>
      </c>
    </row>
    <row r="23" spans="2:20" ht="17.100000000000001" customHeight="1" x14ac:dyDescent="0.3">
      <c r="B23" s="295"/>
      <c r="C23" s="142" t="s">
        <v>178</v>
      </c>
      <c r="D23" s="143"/>
      <c r="E23" s="143"/>
      <c r="F23" s="144"/>
      <c r="G23" s="145"/>
      <c r="H23" s="146"/>
      <c r="I23" s="127"/>
      <c r="J23" s="196"/>
      <c r="K23" s="292"/>
      <c r="L23" s="147"/>
      <c r="M23" s="148">
        <v>14</v>
      </c>
      <c r="N23" s="122" t="e">
        <f t="shared" si="0"/>
        <v>#DIV/0!</v>
      </c>
      <c r="O23" s="222">
        <v>0.2</v>
      </c>
      <c r="P23" s="124">
        <f t="shared" si="1"/>
        <v>0</v>
      </c>
      <c r="Q23" s="124" t="e">
        <f t="shared" si="4"/>
        <v>#DIV/0!</v>
      </c>
      <c r="R23" s="113">
        <f t="shared" si="2"/>
        <v>0</v>
      </c>
      <c r="S23" s="111" t="e">
        <f t="shared" si="3"/>
        <v>#DIV/0!</v>
      </c>
      <c r="T23" s="111" t="e">
        <f t="shared" si="5"/>
        <v>#DIV/0!</v>
      </c>
    </row>
    <row r="24" spans="2:20" ht="17.100000000000001" customHeight="1" x14ac:dyDescent="0.3">
      <c r="B24" s="295"/>
      <c r="C24" s="142"/>
      <c r="D24" s="143"/>
      <c r="E24" s="143"/>
      <c r="F24" s="227"/>
      <c r="G24" s="145"/>
      <c r="H24" s="226"/>
      <c r="I24" s="127"/>
      <c r="J24" s="196"/>
      <c r="K24" s="292"/>
      <c r="L24" s="229"/>
      <c r="M24" s="148">
        <v>15</v>
      </c>
      <c r="N24" s="122" t="e">
        <f t="shared" ref="N24" si="18">Q24*H24</f>
        <v>#DIV/0!</v>
      </c>
      <c r="O24" s="222">
        <v>0.2</v>
      </c>
      <c r="P24" s="228">
        <f t="shared" ref="P24" si="19">G24*H24*O24</f>
        <v>0</v>
      </c>
      <c r="Q24" s="228" t="e">
        <f t="shared" ref="Q24" si="20">ROUNDUP(P24/H24,-3)</f>
        <v>#DIV/0!</v>
      </c>
      <c r="R24" s="113">
        <f t="shared" ref="R24" si="21">ROUND(H24*$W$13*I24,1)</f>
        <v>0</v>
      </c>
      <c r="S24" s="111" t="e">
        <f t="shared" ref="S24" si="22">N24/H24</f>
        <v>#DIV/0!</v>
      </c>
      <c r="T24" s="111" t="e">
        <f t="shared" ref="T24" si="23">S24*H24</f>
        <v>#DIV/0!</v>
      </c>
    </row>
    <row r="25" spans="2:20" ht="17.100000000000001" customHeight="1" x14ac:dyDescent="0.3">
      <c r="B25" s="295"/>
      <c r="C25" s="138" t="s">
        <v>203</v>
      </c>
      <c r="D25" s="94"/>
      <c r="E25" s="94"/>
      <c r="F25" s="85"/>
      <c r="G25" s="139"/>
      <c r="H25" s="140"/>
      <c r="I25" s="127"/>
      <c r="J25" s="196"/>
      <c r="K25" s="292"/>
      <c r="L25" s="141"/>
      <c r="M25" s="148">
        <v>16</v>
      </c>
      <c r="N25" s="122" t="e">
        <f t="shared" si="0"/>
        <v>#DIV/0!</v>
      </c>
      <c r="O25" s="222">
        <v>0.2</v>
      </c>
      <c r="P25" s="124">
        <f t="shared" si="1"/>
        <v>0</v>
      </c>
      <c r="Q25" s="124" t="e">
        <f t="shared" si="4"/>
        <v>#DIV/0!</v>
      </c>
      <c r="R25" s="113">
        <f t="shared" si="2"/>
        <v>0</v>
      </c>
      <c r="S25" s="111" t="e">
        <f t="shared" si="3"/>
        <v>#DIV/0!</v>
      </c>
      <c r="T25" s="111" t="e">
        <f t="shared" si="5"/>
        <v>#DIV/0!</v>
      </c>
    </row>
    <row r="26" spans="2:20" ht="17.100000000000001" customHeight="1" x14ac:dyDescent="0.3">
      <c r="B26" s="295"/>
      <c r="C26" s="138"/>
      <c r="D26" s="143"/>
      <c r="E26" s="143"/>
      <c r="F26" s="227"/>
      <c r="G26" s="145"/>
      <c r="H26" s="226"/>
      <c r="I26" s="127"/>
      <c r="J26" s="196"/>
      <c r="K26" s="292"/>
      <c r="L26" s="229"/>
      <c r="M26" s="148">
        <v>17</v>
      </c>
      <c r="N26" s="122" t="e">
        <f t="shared" ref="N26" si="24">Q26*H26</f>
        <v>#DIV/0!</v>
      </c>
      <c r="O26" s="222">
        <v>0.2</v>
      </c>
      <c r="P26" s="228">
        <f t="shared" ref="P26" si="25">G26*H26*O26</f>
        <v>0</v>
      </c>
      <c r="Q26" s="228" t="e">
        <f t="shared" ref="Q26" si="26">ROUNDUP(P26/H26,-3)</f>
        <v>#DIV/0!</v>
      </c>
      <c r="R26" s="113">
        <f t="shared" ref="R26" si="27">ROUND(H26*$W$13*I26,1)</f>
        <v>0</v>
      </c>
      <c r="S26" s="111" t="e">
        <f t="shared" ref="S26" si="28">N26/H26</f>
        <v>#DIV/0!</v>
      </c>
      <c r="T26" s="111" t="e">
        <f t="shared" ref="T26" si="29">S26*H26</f>
        <v>#DIV/0!</v>
      </c>
    </row>
    <row r="27" spans="2:20" s="65" customFormat="1" ht="17.100000000000001" customHeight="1" x14ac:dyDescent="0.3">
      <c r="B27" s="295"/>
      <c r="C27" s="138" t="s">
        <v>198</v>
      </c>
      <c r="D27" s="143"/>
      <c r="E27" s="143"/>
      <c r="F27" s="144"/>
      <c r="G27" s="145"/>
      <c r="H27" s="146"/>
      <c r="I27" s="127"/>
      <c r="J27" s="196"/>
      <c r="K27" s="292"/>
      <c r="L27" s="147"/>
      <c r="M27" s="148">
        <v>18</v>
      </c>
      <c r="N27" s="122" t="e">
        <f t="shared" si="0"/>
        <v>#DIV/0!</v>
      </c>
      <c r="O27" s="222">
        <v>0.2</v>
      </c>
      <c r="P27" s="148">
        <f t="shared" si="1"/>
        <v>0</v>
      </c>
      <c r="Q27" s="124" t="e">
        <f t="shared" si="4"/>
        <v>#DIV/0!</v>
      </c>
      <c r="R27" s="149">
        <f t="shared" si="2"/>
        <v>0</v>
      </c>
      <c r="S27" s="150" t="e">
        <f t="shared" si="3"/>
        <v>#DIV/0!</v>
      </c>
      <c r="T27" s="111" t="e">
        <f t="shared" si="5"/>
        <v>#DIV/0!</v>
      </c>
    </row>
    <row r="28" spans="2:20" ht="17.100000000000001" customHeight="1" x14ac:dyDescent="0.3">
      <c r="B28" s="296"/>
      <c r="C28" s="208" t="s">
        <v>199</v>
      </c>
      <c r="D28" s="153"/>
      <c r="E28" s="153"/>
      <c r="F28" s="154"/>
      <c r="G28" s="155"/>
      <c r="H28" s="156"/>
      <c r="I28" s="133"/>
      <c r="J28" s="198"/>
      <c r="K28" s="293"/>
      <c r="L28" s="157"/>
      <c r="M28" s="148">
        <v>19</v>
      </c>
      <c r="N28" s="122" t="e">
        <f t="shared" si="0"/>
        <v>#DIV/0!</v>
      </c>
      <c r="O28" s="222">
        <v>0.2</v>
      </c>
      <c r="P28" s="124">
        <f t="shared" si="1"/>
        <v>0</v>
      </c>
      <c r="Q28" s="124" t="e">
        <f t="shared" si="4"/>
        <v>#DIV/0!</v>
      </c>
      <c r="R28" s="113">
        <f t="shared" si="2"/>
        <v>0</v>
      </c>
      <c r="S28" s="111" t="e">
        <f t="shared" si="3"/>
        <v>#DIV/0!</v>
      </c>
      <c r="T28" s="111" t="e">
        <f t="shared" si="5"/>
        <v>#DIV/0!</v>
      </c>
    </row>
    <row r="29" spans="2:20" ht="17.100000000000001" customHeight="1" x14ac:dyDescent="0.3">
      <c r="B29" s="311" t="s">
        <v>200</v>
      </c>
      <c r="C29" s="142" t="s">
        <v>201</v>
      </c>
      <c r="D29" s="201"/>
      <c r="E29" s="202"/>
      <c r="F29" s="202"/>
      <c r="G29" s="203"/>
      <c r="H29" s="204"/>
      <c r="I29" s="205"/>
      <c r="J29" s="206"/>
      <c r="K29" s="309"/>
      <c r="L29" s="207"/>
      <c r="M29" s="148">
        <v>20</v>
      </c>
      <c r="N29" s="122" t="e">
        <f>Q29*H29-370364</f>
        <v>#DIV/0!</v>
      </c>
      <c r="O29" s="224">
        <v>0.25</v>
      </c>
      <c r="P29" s="124">
        <f t="shared" si="1"/>
        <v>0</v>
      </c>
      <c r="Q29" s="124" t="e">
        <f t="shared" si="4"/>
        <v>#DIV/0!</v>
      </c>
      <c r="R29" s="113">
        <f t="shared" si="2"/>
        <v>0</v>
      </c>
      <c r="S29" s="111" t="e">
        <f t="shared" si="3"/>
        <v>#DIV/0!</v>
      </c>
      <c r="T29" s="111" t="e">
        <f t="shared" si="5"/>
        <v>#DIV/0!</v>
      </c>
    </row>
    <row r="30" spans="2:20" ht="17.100000000000001" customHeight="1" x14ac:dyDescent="0.3">
      <c r="B30" s="312"/>
      <c r="C30" s="142"/>
      <c r="D30" s="70"/>
      <c r="E30" s="68"/>
      <c r="F30" s="68"/>
      <c r="G30" s="125"/>
      <c r="H30" s="126"/>
      <c r="I30" s="127"/>
      <c r="J30" s="196"/>
      <c r="K30" s="310"/>
      <c r="L30" s="128"/>
      <c r="M30" s="148">
        <v>21</v>
      </c>
      <c r="N30" s="122" t="e">
        <f>Q30*H30</f>
        <v>#DIV/0!</v>
      </c>
      <c r="O30" s="224">
        <v>0.25</v>
      </c>
      <c r="P30" s="124">
        <f t="shared" si="1"/>
        <v>0</v>
      </c>
      <c r="Q30" s="124" t="e">
        <f t="shared" si="4"/>
        <v>#DIV/0!</v>
      </c>
      <c r="R30" s="113">
        <f t="shared" si="2"/>
        <v>0</v>
      </c>
      <c r="S30" s="111" t="e">
        <f t="shared" si="3"/>
        <v>#DIV/0!</v>
      </c>
      <c r="T30" s="111" t="e">
        <f t="shared" si="5"/>
        <v>#DIV/0!</v>
      </c>
    </row>
    <row r="31" spans="2:20" ht="17.100000000000001" customHeight="1" x14ac:dyDescent="0.3">
      <c r="B31" s="312"/>
      <c r="C31" s="199"/>
      <c r="D31" s="70"/>
      <c r="E31" s="68"/>
      <c r="F31" s="68"/>
      <c r="G31" s="125"/>
      <c r="H31" s="126"/>
      <c r="I31" s="127"/>
      <c r="J31" s="196"/>
      <c r="K31" s="310"/>
      <c r="L31" s="128"/>
      <c r="M31" s="148">
        <v>22</v>
      </c>
      <c r="N31" s="122" t="e">
        <f t="shared" ref="N31" si="30">Q31*H31</f>
        <v>#DIV/0!</v>
      </c>
      <c r="O31" s="224">
        <v>0.25</v>
      </c>
      <c r="P31" s="124">
        <f t="shared" si="1"/>
        <v>0</v>
      </c>
      <c r="Q31" s="124" t="e">
        <f t="shared" ref="Q31" si="31">ROUNDUP(P31/H31,-3)</f>
        <v>#DIV/0!</v>
      </c>
      <c r="R31" s="113">
        <f t="shared" si="2"/>
        <v>0</v>
      </c>
      <c r="S31" s="111" t="e">
        <f t="shared" si="3"/>
        <v>#DIV/0!</v>
      </c>
      <c r="T31" s="111" t="e">
        <f t="shared" si="5"/>
        <v>#DIV/0!</v>
      </c>
    </row>
    <row r="32" spans="2:20" ht="16.5" customHeight="1" x14ac:dyDescent="0.3">
      <c r="B32" s="312"/>
      <c r="C32" s="151" t="s">
        <v>202</v>
      </c>
      <c r="D32" s="70"/>
      <c r="E32" s="68"/>
      <c r="F32" s="68"/>
      <c r="G32" s="125"/>
      <c r="H32" s="126"/>
      <c r="I32" s="127"/>
      <c r="J32" s="196"/>
      <c r="K32" s="218"/>
      <c r="L32" s="128"/>
      <c r="M32" s="148">
        <v>23</v>
      </c>
      <c r="N32" s="122" t="e">
        <f>Q32*H32</f>
        <v>#DIV/0!</v>
      </c>
      <c r="O32" s="222">
        <v>0.2</v>
      </c>
      <c r="P32" s="124">
        <f t="shared" si="1"/>
        <v>0</v>
      </c>
      <c r="Q32" s="124" t="e">
        <f t="shared" si="4"/>
        <v>#DIV/0!</v>
      </c>
      <c r="R32" s="113">
        <f t="shared" si="2"/>
        <v>0</v>
      </c>
      <c r="S32" s="111" t="e">
        <f t="shared" si="3"/>
        <v>#DIV/0!</v>
      </c>
      <c r="T32" s="111" t="e">
        <f t="shared" si="5"/>
        <v>#DIV/0!</v>
      </c>
    </row>
    <row r="33" spans="2:20" ht="16.5" customHeight="1" x14ac:dyDescent="0.3">
      <c r="B33" s="312"/>
      <c r="C33" s="173"/>
      <c r="D33" s="70"/>
      <c r="E33" s="68"/>
      <c r="F33" s="68"/>
      <c r="G33" s="125"/>
      <c r="H33" s="126"/>
      <c r="I33" s="127"/>
      <c r="J33" s="196"/>
      <c r="K33" s="310"/>
      <c r="L33" s="128"/>
      <c r="M33" s="148">
        <v>24</v>
      </c>
      <c r="N33" s="122" t="e">
        <f t="shared" ref="N33" si="32">Q33*H33</f>
        <v>#DIV/0!</v>
      </c>
      <c r="O33" s="224">
        <v>0.25</v>
      </c>
      <c r="P33" s="219">
        <f t="shared" ref="P33" si="33">G33*H33*O33</f>
        <v>0</v>
      </c>
      <c r="Q33" s="219" t="e">
        <f t="shared" ref="Q33" si="34">ROUNDUP(P33/H33,-3)</f>
        <v>#DIV/0!</v>
      </c>
      <c r="R33" s="113">
        <f t="shared" ref="R33" si="35">ROUND(H33*$W$13*I33,1)</f>
        <v>0</v>
      </c>
      <c r="S33" s="111" t="e">
        <f t="shared" ref="S33" si="36">N33/H33</f>
        <v>#DIV/0!</v>
      </c>
      <c r="T33" s="111" t="e">
        <f t="shared" ref="T33" si="37">S33*H33</f>
        <v>#DIV/0!</v>
      </c>
    </row>
    <row r="34" spans="2:20" ht="16.5" customHeight="1" x14ac:dyDescent="0.3">
      <c r="B34" s="312"/>
      <c r="C34" s="173"/>
      <c r="D34" s="70"/>
      <c r="E34" s="68"/>
      <c r="F34" s="68"/>
      <c r="G34" s="125"/>
      <c r="H34" s="126"/>
      <c r="I34" s="127"/>
      <c r="J34" s="196"/>
      <c r="K34" s="292"/>
      <c r="L34" s="128"/>
      <c r="M34" s="148">
        <v>25</v>
      </c>
      <c r="N34" s="122" t="e">
        <f>Q34*H34</f>
        <v>#DIV/0!</v>
      </c>
      <c r="O34" s="224">
        <v>0.25</v>
      </c>
      <c r="P34" s="124">
        <f t="shared" ref="P34:P37" si="38">G34*H34*O34</f>
        <v>0</v>
      </c>
      <c r="Q34" s="124" t="e">
        <f t="shared" si="4"/>
        <v>#DIV/0!</v>
      </c>
      <c r="R34" s="113">
        <f t="shared" ref="R34:R37" si="39">ROUND(H34*$W$13*I34,1)</f>
        <v>0</v>
      </c>
      <c r="S34" s="111" t="e">
        <f t="shared" si="3"/>
        <v>#DIV/0!</v>
      </c>
      <c r="T34" s="111" t="e">
        <f t="shared" si="5"/>
        <v>#DIV/0!</v>
      </c>
    </row>
    <row r="35" spans="2:20" ht="16.5" customHeight="1" x14ac:dyDescent="0.3">
      <c r="B35" s="312"/>
      <c r="C35" s="200"/>
      <c r="D35" s="70"/>
      <c r="E35" s="68"/>
      <c r="F35" s="68"/>
      <c r="G35" s="125"/>
      <c r="H35" s="126"/>
      <c r="I35" s="127"/>
      <c r="J35" s="196"/>
      <c r="K35" s="292"/>
      <c r="L35" s="128"/>
      <c r="M35" s="148">
        <v>26</v>
      </c>
      <c r="N35" s="122" t="e">
        <f t="shared" ref="N35" si="40">Q35*H35</f>
        <v>#DIV/0!</v>
      </c>
      <c r="O35" s="224">
        <v>0.22</v>
      </c>
      <c r="P35" s="124">
        <f t="shared" si="38"/>
        <v>0</v>
      </c>
      <c r="Q35" s="124" t="e">
        <f t="shared" ref="Q35" si="41">ROUNDUP(P35/H35,-3)</f>
        <v>#DIV/0!</v>
      </c>
      <c r="R35" s="113">
        <f t="shared" si="39"/>
        <v>0</v>
      </c>
      <c r="S35" s="111" t="e">
        <f t="shared" si="3"/>
        <v>#DIV/0!</v>
      </c>
      <c r="T35" s="111" t="e">
        <f t="shared" si="5"/>
        <v>#DIV/0!</v>
      </c>
    </row>
    <row r="36" spans="2:20" ht="16.5" customHeight="1" x14ac:dyDescent="0.3">
      <c r="B36" s="312"/>
      <c r="C36" s="151" t="s">
        <v>179</v>
      </c>
      <c r="D36" s="70"/>
      <c r="E36" s="68"/>
      <c r="F36" s="68"/>
      <c r="G36" s="125"/>
      <c r="H36" s="126"/>
      <c r="I36" s="127"/>
      <c r="J36" s="196"/>
      <c r="K36" s="292"/>
      <c r="L36" s="128"/>
      <c r="M36" s="148">
        <v>27</v>
      </c>
      <c r="N36" s="122" t="e">
        <f>Q36*H36</f>
        <v>#DIV/0!</v>
      </c>
      <c r="O36" s="224">
        <v>0.2</v>
      </c>
      <c r="P36" s="124">
        <f t="shared" si="38"/>
        <v>0</v>
      </c>
      <c r="Q36" s="124" t="e">
        <f t="shared" si="4"/>
        <v>#DIV/0!</v>
      </c>
      <c r="R36" s="113">
        <f t="shared" si="39"/>
        <v>0</v>
      </c>
      <c r="S36" s="111" t="e">
        <f t="shared" si="3"/>
        <v>#DIV/0!</v>
      </c>
      <c r="T36" s="111" t="e">
        <f t="shared" si="5"/>
        <v>#DIV/0!</v>
      </c>
    </row>
    <row r="37" spans="2:20" ht="16.5" customHeight="1" x14ac:dyDescent="0.3">
      <c r="B37" s="312"/>
      <c r="C37" s="173"/>
      <c r="D37" s="70"/>
      <c r="E37" s="68"/>
      <c r="F37" s="68"/>
      <c r="G37" s="125"/>
      <c r="H37" s="126"/>
      <c r="I37" s="127"/>
      <c r="J37" s="196"/>
      <c r="K37" s="292"/>
      <c r="L37" s="128"/>
      <c r="M37" s="148">
        <v>28</v>
      </c>
      <c r="N37" s="122" t="e">
        <f>Q37*H37</f>
        <v>#DIV/0!</v>
      </c>
      <c r="O37" s="224">
        <v>0.2</v>
      </c>
      <c r="P37" s="124">
        <f t="shared" si="38"/>
        <v>0</v>
      </c>
      <c r="Q37" s="124" t="e">
        <f t="shared" si="4"/>
        <v>#DIV/0!</v>
      </c>
      <c r="R37" s="113">
        <f t="shared" si="39"/>
        <v>0</v>
      </c>
      <c r="S37" s="111" t="e">
        <f t="shared" si="3"/>
        <v>#DIV/0!</v>
      </c>
      <c r="T37" s="111" t="e">
        <f t="shared" si="5"/>
        <v>#DIV/0!</v>
      </c>
    </row>
    <row r="38" spans="2:20" ht="16.5" customHeight="1" x14ac:dyDescent="0.3">
      <c r="B38" s="312"/>
      <c r="C38" s="173"/>
      <c r="D38" s="70"/>
      <c r="E38" s="93"/>
      <c r="F38" s="68"/>
      <c r="G38" s="125"/>
      <c r="H38" s="126"/>
      <c r="I38" s="127"/>
      <c r="J38" s="196"/>
      <c r="K38" s="292"/>
      <c r="L38" s="128"/>
      <c r="M38" s="148">
        <v>29</v>
      </c>
      <c r="N38" s="122"/>
      <c r="O38" s="224"/>
      <c r="P38" s="124"/>
      <c r="Q38" s="124"/>
      <c r="R38" s="113"/>
      <c r="S38" s="111"/>
      <c r="T38" s="111"/>
    </row>
    <row r="39" spans="2:20" ht="16.5" customHeight="1" x14ac:dyDescent="0.3">
      <c r="B39" s="313"/>
      <c r="C39" s="152"/>
      <c r="D39" s="197"/>
      <c r="E39" s="129"/>
      <c r="F39" s="130"/>
      <c r="G39" s="131"/>
      <c r="H39" s="132"/>
      <c r="I39" s="133"/>
      <c r="J39" s="198"/>
      <c r="K39" s="293"/>
      <c r="L39" s="134"/>
      <c r="M39" s="148">
        <v>30</v>
      </c>
      <c r="N39" s="122"/>
      <c r="O39" s="224"/>
      <c r="P39" s="124"/>
      <c r="Q39" s="124"/>
      <c r="R39" s="113"/>
      <c r="S39" s="111"/>
      <c r="T39" s="111"/>
    </row>
    <row r="40" spans="2:20" ht="17.100000000000001" customHeight="1" x14ac:dyDescent="0.3">
      <c r="B40" s="294"/>
      <c r="C40" s="115"/>
      <c r="D40" s="231"/>
      <c r="E40" s="232"/>
      <c r="F40" s="232"/>
      <c r="G40" s="233"/>
      <c r="H40" s="232"/>
      <c r="I40" s="120"/>
      <c r="J40" s="234"/>
      <c r="K40" s="306"/>
      <c r="L40" s="158" t="s">
        <v>180</v>
      </c>
      <c r="M40" s="148">
        <v>31</v>
      </c>
      <c r="N40" s="122"/>
      <c r="O40" s="123"/>
      <c r="P40" s="220"/>
      <c r="Q40" s="220"/>
      <c r="R40" s="113"/>
      <c r="S40" s="111"/>
      <c r="T40" s="111"/>
    </row>
    <row r="41" spans="2:20" ht="17.100000000000001" customHeight="1" x14ac:dyDescent="0.3">
      <c r="B41" s="295"/>
      <c r="C41" s="199"/>
      <c r="D41" s="235"/>
      <c r="E41" s="236"/>
      <c r="F41" s="236"/>
      <c r="G41" s="237"/>
      <c r="H41" s="236"/>
      <c r="I41" s="127"/>
      <c r="J41" s="238"/>
      <c r="K41" s="307"/>
      <c r="L41" s="159" t="s">
        <v>180</v>
      </c>
      <c r="M41" s="148">
        <v>32</v>
      </c>
      <c r="N41" s="122"/>
      <c r="O41" s="123"/>
      <c r="P41" s="220"/>
      <c r="Q41" s="220"/>
      <c r="R41" s="113"/>
      <c r="S41" s="111"/>
      <c r="T41" s="111"/>
    </row>
    <row r="42" spans="2:20" ht="17.100000000000001" customHeight="1" x14ac:dyDescent="0.3">
      <c r="B42" s="295"/>
      <c r="C42" s="112"/>
      <c r="D42" s="70"/>
      <c r="E42" s="68"/>
      <c r="F42" s="68"/>
      <c r="G42" s="125"/>
      <c r="H42" s="236"/>
      <c r="I42" s="127"/>
      <c r="J42" s="238"/>
      <c r="K42" s="307"/>
      <c r="L42" s="159" t="s">
        <v>180</v>
      </c>
      <c r="M42" s="148">
        <v>33</v>
      </c>
      <c r="N42" s="122"/>
      <c r="O42" s="123"/>
      <c r="P42" s="220"/>
      <c r="Q42" s="124"/>
      <c r="R42" s="113"/>
      <c r="S42" s="111"/>
      <c r="T42" s="111"/>
    </row>
    <row r="43" spans="2:20" ht="17.100000000000001" customHeight="1" x14ac:dyDescent="0.3">
      <c r="B43" s="295"/>
      <c r="C43" s="199"/>
      <c r="D43" s="70"/>
      <c r="E43" s="68"/>
      <c r="F43" s="68"/>
      <c r="G43" s="125"/>
      <c r="H43" s="236"/>
      <c r="I43" s="127"/>
      <c r="J43" s="238"/>
      <c r="K43" s="307"/>
      <c r="L43" s="159" t="s">
        <v>180</v>
      </c>
      <c r="M43" s="148">
        <v>34</v>
      </c>
      <c r="N43" s="122"/>
      <c r="O43" s="123"/>
      <c r="P43" s="220"/>
      <c r="Q43" s="220"/>
      <c r="R43" s="113"/>
      <c r="S43" s="111"/>
      <c r="T43" s="111"/>
    </row>
    <row r="44" spans="2:20" ht="17.100000000000001" customHeight="1" x14ac:dyDescent="0.3">
      <c r="B44" s="295"/>
      <c r="C44" s="199"/>
      <c r="D44" s="70"/>
      <c r="E44" s="68"/>
      <c r="F44" s="68"/>
      <c r="G44" s="125"/>
      <c r="H44" s="236"/>
      <c r="I44" s="127"/>
      <c r="J44" s="238"/>
      <c r="K44" s="307"/>
      <c r="L44" s="159" t="s">
        <v>180</v>
      </c>
      <c r="M44" s="148">
        <v>35</v>
      </c>
      <c r="N44" s="122"/>
      <c r="O44" s="123"/>
      <c r="P44" s="220"/>
      <c r="Q44" s="220"/>
      <c r="R44" s="113"/>
      <c r="S44" s="111"/>
      <c r="T44" s="111"/>
    </row>
    <row r="45" spans="2:20" ht="17.100000000000001" customHeight="1" x14ac:dyDescent="0.3">
      <c r="B45" s="295"/>
      <c r="D45" s="70"/>
      <c r="E45" s="68"/>
      <c r="F45" s="68"/>
      <c r="G45" s="125"/>
      <c r="H45" s="236"/>
      <c r="I45" s="127"/>
      <c r="J45" s="238"/>
      <c r="K45" s="307"/>
      <c r="L45" s="159" t="s">
        <v>180</v>
      </c>
      <c r="M45" s="148">
        <v>36</v>
      </c>
      <c r="N45" s="122"/>
      <c r="O45" s="123"/>
      <c r="P45" s="220"/>
      <c r="Q45" s="124"/>
      <c r="R45" s="113"/>
      <c r="S45" s="111"/>
      <c r="T45" s="111"/>
    </row>
    <row r="46" spans="2:20" ht="17.100000000000001" customHeight="1" x14ac:dyDescent="0.3">
      <c r="B46" s="295"/>
      <c r="C46" s="112"/>
      <c r="D46" s="70"/>
      <c r="E46" s="68"/>
      <c r="F46" s="68"/>
      <c r="G46" s="125"/>
      <c r="H46" s="236"/>
      <c r="I46" s="127"/>
      <c r="J46" s="238"/>
      <c r="K46" s="307"/>
      <c r="L46" s="159" t="s">
        <v>235</v>
      </c>
      <c r="M46" s="148">
        <v>37</v>
      </c>
      <c r="N46" s="122"/>
      <c r="O46" s="123"/>
      <c r="P46" s="220"/>
      <c r="Q46" s="220"/>
      <c r="R46" s="113"/>
      <c r="S46" s="111"/>
      <c r="T46" s="111"/>
    </row>
    <row r="47" spans="2:20" ht="17.100000000000001" customHeight="1" x14ac:dyDescent="0.3">
      <c r="B47" s="295"/>
      <c r="C47" s="112"/>
      <c r="D47" s="70"/>
      <c r="E47" s="68"/>
      <c r="F47" s="68"/>
      <c r="G47" s="125"/>
      <c r="H47" s="236"/>
      <c r="I47" s="127"/>
      <c r="J47" s="238"/>
      <c r="K47" s="307"/>
      <c r="L47" s="159" t="s">
        <v>180</v>
      </c>
      <c r="M47" s="148">
        <v>38</v>
      </c>
      <c r="N47" s="122"/>
      <c r="O47" s="123"/>
      <c r="P47" s="220"/>
      <c r="Q47" s="124"/>
      <c r="R47" s="113"/>
      <c r="S47" s="111"/>
      <c r="T47" s="111"/>
    </row>
    <row r="48" spans="2:20" ht="17.100000000000001" customHeight="1" x14ac:dyDescent="0.3">
      <c r="B48" s="295"/>
      <c r="C48" s="112"/>
      <c r="D48" s="70"/>
      <c r="E48" s="68"/>
      <c r="F48" s="68"/>
      <c r="G48" s="125"/>
      <c r="H48" s="236"/>
      <c r="I48" s="127"/>
      <c r="J48" s="238"/>
      <c r="K48" s="307"/>
      <c r="L48" s="159" t="s">
        <v>235</v>
      </c>
      <c r="M48" s="148">
        <v>39</v>
      </c>
      <c r="N48" s="122"/>
      <c r="O48" s="123"/>
      <c r="P48" s="220"/>
      <c r="Q48" s="220"/>
      <c r="R48" s="113"/>
      <c r="S48" s="111"/>
      <c r="T48" s="111"/>
    </row>
    <row r="49" spans="2:20" ht="17.100000000000001" customHeight="1" x14ac:dyDescent="0.3">
      <c r="B49" s="295"/>
      <c r="C49" s="112"/>
      <c r="D49" s="70"/>
      <c r="E49" s="68"/>
      <c r="F49" s="68"/>
      <c r="G49" s="125"/>
      <c r="H49" s="236"/>
      <c r="I49" s="127"/>
      <c r="J49" s="238"/>
      <c r="K49" s="307"/>
      <c r="L49" s="159" t="s">
        <v>236</v>
      </c>
      <c r="M49" s="148">
        <v>40</v>
      </c>
      <c r="N49" s="122"/>
      <c r="O49" s="123"/>
      <c r="P49" s="220"/>
      <c r="Q49" s="220"/>
      <c r="R49" s="113"/>
      <c r="S49" s="111"/>
      <c r="T49" s="111"/>
    </row>
    <row r="50" spans="2:20" ht="17.100000000000001" customHeight="1" x14ac:dyDescent="0.3">
      <c r="B50" s="295"/>
      <c r="C50" s="112"/>
      <c r="D50" s="70"/>
      <c r="E50" s="68"/>
      <c r="F50" s="68"/>
      <c r="G50" s="125"/>
      <c r="H50" s="236"/>
      <c r="I50" s="127"/>
      <c r="J50" s="238"/>
      <c r="K50" s="307"/>
      <c r="L50" s="159" t="s">
        <v>180</v>
      </c>
      <c r="M50" s="148">
        <v>41</v>
      </c>
      <c r="N50" s="122"/>
      <c r="O50" s="123"/>
      <c r="P50" s="220"/>
      <c r="Q50" s="220"/>
      <c r="R50" s="113"/>
      <c r="S50" s="111"/>
      <c r="T50" s="111"/>
    </row>
    <row r="51" spans="2:20" ht="17.100000000000001" customHeight="1" x14ac:dyDescent="0.3">
      <c r="B51" s="295"/>
      <c r="C51" s="112"/>
      <c r="D51" s="70"/>
      <c r="E51" s="68"/>
      <c r="F51" s="68"/>
      <c r="G51" s="125"/>
      <c r="H51" s="236"/>
      <c r="I51" s="127"/>
      <c r="J51" s="238"/>
      <c r="K51" s="307"/>
      <c r="L51" s="159" t="s">
        <v>180</v>
      </c>
      <c r="M51" s="148">
        <v>42</v>
      </c>
      <c r="N51" s="122"/>
      <c r="O51" s="123"/>
      <c r="P51" s="220"/>
      <c r="Q51" s="124"/>
      <c r="R51" s="113"/>
      <c r="S51" s="111"/>
      <c r="T51" s="111"/>
    </row>
    <row r="52" spans="2:20" ht="17.100000000000001" customHeight="1" x14ac:dyDescent="0.3">
      <c r="B52" s="295"/>
      <c r="D52" s="70"/>
      <c r="E52" s="68"/>
      <c r="F52" s="68"/>
      <c r="G52" s="125"/>
      <c r="H52" s="236"/>
      <c r="I52" s="127"/>
      <c r="J52" s="238"/>
      <c r="K52" s="308"/>
      <c r="L52" s="159" t="s">
        <v>180</v>
      </c>
      <c r="M52" s="148">
        <v>43</v>
      </c>
      <c r="N52" s="122"/>
      <c r="O52" s="123"/>
      <c r="P52" s="220"/>
      <c r="Q52" s="124"/>
      <c r="R52" s="113"/>
      <c r="S52" s="111"/>
      <c r="T52" s="111"/>
    </row>
    <row r="53" spans="2:20" ht="17.100000000000001" customHeight="1" thickBot="1" x14ac:dyDescent="0.35">
      <c r="B53" s="297"/>
      <c r="C53" s="230"/>
      <c r="D53" s="239"/>
      <c r="E53" s="160"/>
      <c r="F53" s="160"/>
      <c r="G53" s="161"/>
      <c r="H53" s="162"/>
      <c r="I53" s="163"/>
      <c r="J53" s="240"/>
      <c r="K53" s="241"/>
      <c r="L53" s="164"/>
      <c r="M53" s="244"/>
      <c r="N53" s="122"/>
      <c r="O53" s="123"/>
      <c r="P53" s="124"/>
      <c r="Q53" s="124"/>
      <c r="R53" s="113"/>
      <c r="S53" s="111"/>
      <c r="T53" s="111"/>
    </row>
    <row r="54" spans="2:20" ht="17.100000000000001" customHeight="1" thickBot="1" x14ac:dyDescent="0.35">
      <c r="B54" s="286" t="s">
        <v>181</v>
      </c>
      <c r="C54" s="287"/>
      <c r="D54" s="165"/>
      <c r="E54" s="165"/>
      <c r="F54" s="166"/>
      <c r="G54" s="167"/>
      <c r="H54" s="168"/>
      <c r="I54" s="169"/>
      <c r="J54" s="170"/>
      <c r="K54" s="170"/>
      <c r="L54" s="170"/>
      <c r="M54" s="148"/>
      <c r="N54" s="124"/>
      <c r="O54" s="124"/>
      <c r="P54" s="124"/>
      <c r="Q54" s="124"/>
      <c r="R54" s="171"/>
    </row>
    <row r="55" spans="2:20" ht="17.100000000000001" customHeight="1" x14ac:dyDescent="0.3">
      <c r="B55" s="65"/>
      <c r="C55" s="65"/>
      <c r="D55" s="65"/>
      <c r="E55" s="65"/>
      <c r="F55" s="65"/>
      <c r="G55" s="65"/>
      <c r="H55" s="65"/>
      <c r="I55" s="65"/>
      <c r="J55" s="172"/>
      <c r="K55" s="172"/>
      <c r="L55" s="172"/>
      <c r="M55" s="172"/>
      <c r="N55" s="8"/>
      <c r="O55" s="8"/>
      <c r="P55" s="8"/>
      <c r="Q55" s="8"/>
      <c r="R55" s="8"/>
    </row>
    <row r="56" spans="2:20" x14ac:dyDescent="0.3">
      <c r="B56" s="1" t="s">
        <v>182</v>
      </c>
      <c r="J56" s="8">
        <f>SUM(J40:J52)</f>
        <v>0</v>
      </c>
    </row>
    <row r="57" spans="2:20" x14ac:dyDescent="0.3">
      <c r="B57" s="1" t="s">
        <v>183</v>
      </c>
    </row>
    <row r="58" spans="2:20" x14ac:dyDescent="0.3">
      <c r="B58" s="1" t="s">
        <v>184</v>
      </c>
    </row>
    <row r="59" spans="2:20" x14ac:dyDescent="0.3">
      <c r="B59" s="1" t="s">
        <v>185</v>
      </c>
    </row>
    <row r="60" spans="2:20" x14ac:dyDescent="0.3">
      <c r="B60" s="1" t="s">
        <v>186</v>
      </c>
    </row>
    <row r="61" spans="2:20" x14ac:dyDescent="0.3">
      <c r="B61" s="1" t="s">
        <v>187</v>
      </c>
    </row>
    <row r="62" spans="2:20" x14ac:dyDescent="0.3">
      <c r="B62" s="1" t="s">
        <v>188</v>
      </c>
    </row>
    <row r="63" spans="2:20" x14ac:dyDescent="0.3">
      <c r="B63" s="1" t="s">
        <v>189</v>
      </c>
    </row>
    <row r="64" spans="2:20" x14ac:dyDescent="0.3">
      <c r="B64" s="1" t="s">
        <v>190</v>
      </c>
    </row>
    <row r="65" spans="2:2" x14ac:dyDescent="0.3">
      <c r="B65" s="1" t="s">
        <v>191</v>
      </c>
    </row>
  </sheetData>
  <mergeCells count="32">
    <mergeCell ref="B2:J2"/>
    <mergeCell ref="B6:B7"/>
    <mergeCell ref="C6:C7"/>
    <mergeCell ref="D6:F6"/>
    <mergeCell ref="G6:G7"/>
    <mergeCell ref="H6:H7"/>
    <mergeCell ref="I6:I7"/>
    <mergeCell ref="J6:J7"/>
    <mergeCell ref="U6:U7"/>
    <mergeCell ref="V6:V7"/>
    <mergeCell ref="W6:W7"/>
    <mergeCell ref="B8:B10"/>
    <mergeCell ref="D8:D10"/>
    <mergeCell ref="E8:E10"/>
    <mergeCell ref="F8:F10"/>
    <mergeCell ref="G8:G10"/>
    <mergeCell ref="H8:H10"/>
    <mergeCell ref="B54:C54"/>
    <mergeCell ref="K6:K7"/>
    <mergeCell ref="Q8:Q10"/>
    <mergeCell ref="K8:K28"/>
    <mergeCell ref="B14:B28"/>
    <mergeCell ref="B40:B53"/>
    <mergeCell ref="I8:I10"/>
    <mergeCell ref="J8:J10"/>
    <mergeCell ref="L8:L10"/>
    <mergeCell ref="B11:B13"/>
    <mergeCell ref="L6:L7"/>
    <mergeCell ref="K40:K52"/>
    <mergeCell ref="K29:K31"/>
    <mergeCell ref="K33:K39"/>
    <mergeCell ref="B29:B39"/>
  </mergeCells>
  <phoneticPr fontId="21" type="noConversion"/>
  <pageMargins left="0.75" right="0.5" top="0.75" bottom="0.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K68"/>
  <sheetViews>
    <sheetView view="pageBreakPreview" topLeftCell="A4" zoomScaleNormal="100" zoomScaleSheetLayoutView="100" workbookViewId="0">
      <selection activeCell="B31" sqref="B31"/>
    </sheetView>
  </sheetViews>
  <sheetFormatPr defaultColWidth="9" defaultRowHeight="16.5" x14ac:dyDescent="0.3"/>
  <cols>
    <col min="1" max="1" width="1.25" style="1" customWidth="1"/>
    <col min="2" max="2" width="15" style="1" customWidth="1"/>
    <col min="3" max="3" width="18.75" style="1" customWidth="1"/>
    <col min="4" max="4" width="25.5" style="1" customWidth="1"/>
    <col min="5" max="5" width="27.5" style="1" customWidth="1"/>
    <col min="6" max="6" width="14" style="1" customWidth="1"/>
    <col min="7" max="7" width="30.875" style="1" customWidth="1"/>
    <col min="8" max="10" width="9" style="1"/>
    <col min="11" max="11" width="13" style="1" bestFit="1" customWidth="1"/>
    <col min="12" max="16384" width="9" style="1"/>
  </cols>
  <sheetData>
    <row r="1" spans="2:7" ht="7.5" customHeight="1" x14ac:dyDescent="0.3"/>
    <row r="2" spans="2:7" ht="19.5" x14ac:dyDescent="0.3">
      <c r="B2" s="283" t="s">
        <v>32</v>
      </c>
      <c r="C2" s="283"/>
      <c r="D2" s="283"/>
      <c r="E2" s="283"/>
      <c r="F2" s="283"/>
      <c r="G2" s="283"/>
    </row>
    <row r="3" spans="2:7" ht="19.5" x14ac:dyDescent="0.3">
      <c r="B3" s="4" t="s">
        <v>266</v>
      </c>
    </row>
    <row r="4" spans="2:7" ht="19.5" x14ac:dyDescent="0.3">
      <c r="B4" s="4" t="s">
        <v>269</v>
      </c>
    </row>
    <row r="5" spans="2:7" ht="7.5" customHeight="1" x14ac:dyDescent="0.3">
      <c r="E5" s="7"/>
      <c r="G5" s="7"/>
    </row>
    <row r="6" spans="2:7" x14ac:dyDescent="0.3">
      <c r="B6" s="284" t="s">
        <v>3</v>
      </c>
      <c r="C6" s="284"/>
      <c r="D6" s="284"/>
      <c r="E6" s="339" t="s">
        <v>33</v>
      </c>
      <c r="F6" s="338" t="s">
        <v>1</v>
      </c>
      <c r="G6" s="284" t="s">
        <v>4</v>
      </c>
    </row>
    <row r="7" spans="2:7" x14ac:dyDescent="0.3">
      <c r="B7" s="57" t="s">
        <v>5</v>
      </c>
      <c r="C7" s="57" t="s">
        <v>6</v>
      </c>
      <c r="D7" s="57" t="s">
        <v>7</v>
      </c>
      <c r="E7" s="339"/>
      <c r="F7" s="339"/>
      <c r="G7" s="284"/>
    </row>
    <row r="8" spans="2:7" x14ac:dyDescent="0.3">
      <c r="B8" s="340" t="s">
        <v>29</v>
      </c>
      <c r="C8" s="340" t="s">
        <v>10</v>
      </c>
      <c r="D8" s="9" t="s">
        <v>11</v>
      </c>
      <c r="E8" s="50" t="s">
        <v>219</v>
      </c>
      <c r="F8" s="49"/>
      <c r="G8" s="88" t="s">
        <v>43</v>
      </c>
    </row>
    <row r="9" spans="2:7" x14ac:dyDescent="0.3">
      <c r="B9" s="280"/>
      <c r="C9" s="280"/>
      <c r="D9" s="38" t="s">
        <v>12</v>
      </c>
      <c r="E9" s="51" t="s">
        <v>220</v>
      </c>
      <c r="F9" s="2"/>
      <c r="G9" s="44" t="s">
        <v>48</v>
      </c>
    </row>
    <row r="10" spans="2:7" x14ac:dyDescent="0.3">
      <c r="B10" s="280"/>
      <c r="C10" s="280"/>
      <c r="D10" s="38" t="s">
        <v>13</v>
      </c>
      <c r="E10" s="51" t="s">
        <v>219</v>
      </c>
      <c r="F10" s="2"/>
      <c r="G10" s="44"/>
    </row>
    <row r="11" spans="2:7" x14ac:dyDescent="0.3">
      <c r="B11" s="280"/>
      <c r="C11" s="280"/>
      <c r="D11" s="38" t="s">
        <v>14</v>
      </c>
      <c r="E11" s="51"/>
      <c r="F11" s="2"/>
      <c r="G11" s="89"/>
    </row>
    <row r="12" spans="2:7" x14ac:dyDescent="0.3">
      <c r="B12" s="280"/>
      <c r="C12" s="280"/>
      <c r="D12" s="38" t="s">
        <v>49</v>
      </c>
      <c r="E12" s="51" t="s">
        <v>219</v>
      </c>
      <c r="F12" s="2"/>
      <c r="G12" s="44" t="s">
        <v>34</v>
      </c>
    </row>
    <row r="13" spans="2:7" x14ac:dyDescent="0.3">
      <c r="B13" s="280"/>
      <c r="C13" s="280"/>
      <c r="D13" s="38" t="s">
        <v>15</v>
      </c>
      <c r="E13" s="51" t="s">
        <v>219</v>
      </c>
      <c r="F13" s="2"/>
      <c r="G13" s="44" t="s">
        <v>35</v>
      </c>
    </row>
    <row r="14" spans="2:7" x14ac:dyDescent="0.3">
      <c r="B14" s="280"/>
      <c r="C14" s="280"/>
      <c r="D14" s="38" t="s">
        <v>16</v>
      </c>
      <c r="E14" s="51" t="s">
        <v>219</v>
      </c>
      <c r="F14" s="2"/>
      <c r="G14" s="44" t="s">
        <v>36</v>
      </c>
    </row>
    <row r="15" spans="2:7" x14ac:dyDescent="0.3">
      <c r="B15" s="280"/>
      <c r="C15" s="280"/>
      <c r="D15" s="38" t="s">
        <v>17</v>
      </c>
      <c r="E15" s="51" t="s">
        <v>219</v>
      </c>
      <c r="F15" s="2"/>
      <c r="G15" s="44"/>
    </row>
    <row r="16" spans="2:7" x14ac:dyDescent="0.3">
      <c r="B16" s="280"/>
      <c r="C16" s="280"/>
      <c r="D16" s="38" t="s">
        <v>18</v>
      </c>
      <c r="E16" s="51" t="s">
        <v>219</v>
      </c>
      <c r="F16" s="2"/>
      <c r="G16" s="44" t="s">
        <v>37</v>
      </c>
    </row>
    <row r="17" spans="2:11" x14ac:dyDescent="0.3">
      <c r="B17" s="280"/>
      <c r="C17" s="281"/>
      <c r="D17" s="39" t="s">
        <v>9</v>
      </c>
      <c r="E17" s="52"/>
      <c r="F17" s="5"/>
      <c r="G17" s="45"/>
    </row>
    <row r="18" spans="2:11" x14ac:dyDescent="0.3">
      <c r="B18" s="280"/>
      <c r="C18" s="266" t="s">
        <v>19</v>
      </c>
      <c r="D18" s="37" t="s">
        <v>20</v>
      </c>
      <c r="E18" s="53"/>
      <c r="F18" s="3"/>
      <c r="G18" s="43" t="s">
        <v>38</v>
      </c>
    </row>
    <row r="19" spans="2:11" x14ac:dyDescent="0.3">
      <c r="B19" s="280"/>
      <c r="C19" s="267"/>
      <c r="D19" s="38" t="s">
        <v>15</v>
      </c>
      <c r="E19" s="51"/>
      <c r="F19" s="2"/>
      <c r="G19" s="44" t="s">
        <v>39</v>
      </c>
    </row>
    <row r="20" spans="2:11" x14ac:dyDescent="0.3">
      <c r="B20" s="280"/>
      <c r="C20" s="267"/>
      <c r="D20" s="38" t="s">
        <v>21</v>
      </c>
      <c r="E20" s="51" t="s">
        <v>219</v>
      </c>
      <c r="F20" s="2"/>
      <c r="G20" s="44" t="s">
        <v>40</v>
      </c>
    </row>
    <row r="21" spans="2:11" x14ac:dyDescent="0.3">
      <c r="B21" s="280"/>
      <c r="C21" s="267"/>
      <c r="D21" s="38" t="s">
        <v>22</v>
      </c>
      <c r="E21" s="51" t="s">
        <v>219</v>
      </c>
      <c r="F21" s="2"/>
      <c r="G21" s="44" t="s">
        <v>41</v>
      </c>
    </row>
    <row r="22" spans="2:11" x14ac:dyDescent="0.3">
      <c r="B22" s="280"/>
      <c r="C22" s="267"/>
      <c r="D22" s="38" t="s">
        <v>23</v>
      </c>
      <c r="E22" s="51" t="s">
        <v>219</v>
      </c>
      <c r="F22" s="2"/>
      <c r="G22" s="44" t="s">
        <v>42</v>
      </c>
    </row>
    <row r="23" spans="2:11" x14ac:dyDescent="0.3">
      <c r="B23" s="280"/>
      <c r="C23" s="267"/>
      <c r="D23" s="39" t="s">
        <v>108</v>
      </c>
      <c r="E23" s="51" t="s">
        <v>219</v>
      </c>
      <c r="F23" s="32"/>
      <c r="G23" s="45" t="s">
        <v>109</v>
      </c>
    </row>
    <row r="24" spans="2:11" x14ac:dyDescent="0.3">
      <c r="B24" s="280"/>
      <c r="C24" s="267"/>
      <c r="D24" s="39" t="s">
        <v>86</v>
      </c>
      <c r="E24" s="51" t="s">
        <v>219</v>
      </c>
      <c r="F24" s="32"/>
      <c r="G24" s="45" t="s">
        <v>87</v>
      </c>
    </row>
    <row r="25" spans="2:11" x14ac:dyDescent="0.3">
      <c r="B25" s="280"/>
      <c r="C25" s="267"/>
      <c r="D25" s="274" t="s">
        <v>270</v>
      </c>
      <c r="E25" s="52"/>
      <c r="F25" s="32"/>
      <c r="G25" s="45"/>
      <c r="H25" s="273" t="s">
        <v>271</v>
      </c>
    </row>
    <row r="26" spans="2:11" x14ac:dyDescent="0.3">
      <c r="B26" s="280"/>
      <c r="C26" s="267"/>
      <c r="D26" s="40" t="s">
        <v>9</v>
      </c>
      <c r="E26" s="54"/>
      <c r="F26" s="6"/>
      <c r="G26" s="46"/>
    </row>
    <row r="27" spans="2:11" x14ac:dyDescent="0.3">
      <c r="B27" s="280"/>
      <c r="C27" s="268"/>
      <c r="D27" s="15" t="s">
        <v>68</v>
      </c>
      <c r="E27" s="55" t="s">
        <v>228</v>
      </c>
      <c r="F27" s="16"/>
      <c r="G27" s="42" t="s">
        <v>113</v>
      </c>
    </row>
    <row r="28" spans="2:11" x14ac:dyDescent="0.3">
      <c r="B28" s="282"/>
      <c r="C28" s="57" t="s">
        <v>67</v>
      </c>
      <c r="D28" s="263"/>
      <c r="E28" s="42"/>
      <c r="F28" s="16"/>
      <c r="G28" s="42"/>
    </row>
    <row r="29" spans="2:11" x14ac:dyDescent="0.3">
      <c r="B29" s="263" t="s">
        <v>25</v>
      </c>
      <c r="C29" s="263"/>
      <c r="E29" s="7" t="s">
        <v>44</v>
      </c>
      <c r="F29" s="8"/>
      <c r="K29" s="83">
        <f>종합!O8</f>
        <v>0</v>
      </c>
    </row>
    <row r="31" spans="2:11" x14ac:dyDescent="0.3">
      <c r="B31" s="65"/>
    </row>
    <row r="32" spans="2:11" x14ac:dyDescent="0.3">
      <c r="B32" s="12" t="s">
        <v>45</v>
      </c>
      <c r="C32" s="10"/>
    </row>
    <row r="33" spans="2:8" x14ac:dyDescent="0.3">
      <c r="B33" s="12" t="s">
        <v>46</v>
      </c>
      <c r="C33" s="10"/>
    </row>
    <row r="34" spans="2:8" x14ac:dyDescent="0.3">
      <c r="B34" s="12" t="s">
        <v>47</v>
      </c>
      <c r="C34" s="11"/>
    </row>
    <row r="35" spans="2:8" x14ac:dyDescent="0.3">
      <c r="B35" s="1" t="s">
        <v>90</v>
      </c>
      <c r="D35" s="15" t="s">
        <v>93</v>
      </c>
    </row>
    <row r="36" spans="2:8" ht="33" x14ac:dyDescent="0.3">
      <c r="B36" s="33" t="s">
        <v>91</v>
      </c>
      <c r="C36" s="33" t="s">
        <v>92</v>
      </c>
      <c r="D36" s="34">
        <v>212000</v>
      </c>
    </row>
    <row r="37" spans="2:8" ht="33" customHeight="1" x14ac:dyDescent="0.3">
      <c r="B37" s="15" t="s">
        <v>88</v>
      </c>
      <c r="C37" s="35">
        <v>509000</v>
      </c>
      <c r="D37" s="34">
        <v>272000</v>
      </c>
    </row>
    <row r="38" spans="2:8" ht="33" x14ac:dyDescent="0.3">
      <c r="B38" s="33" t="s">
        <v>89</v>
      </c>
      <c r="C38" s="35">
        <v>642000</v>
      </c>
      <c r="D38" s="34">
        <v>301000</v>
      </c>
    </row>
    <row r="39" spans="2:8" ht="33" x14ac:dyDescent="0.3">
      <c r="B39" s="33" t="s">
        <v>94</v>
      </c>
      <c r="C39" s="35">
        <v>711000</v>
      </c>
      <c r="D39" s="34">
        <v>388000</v>
      </c>
    </row>
    <row r="40" spans="2:8" ht="33" x14ac:dyDescent="0.3">
      <c r="B40" s="33" t="s">
        <v>95</v>
      </c>
      <c r="C40" s="35">
        <v>897000</v>
      </c>
      <c r="D40" s="34">
        <v>455000</v>
      </c>
    </row>
    <row r="41" spans="2:8" ht="31.5" customHeight="1" x14ac:dyDescent="0.3">
      <c r="B41" s="33" t="s">
        <v>96</v>
      </c>
      <c r="C41" s="35">
        <v>1048000</v>
      </c>
      <c r="D41" s="34">
        <v>534000</v>
      </c>
    </row>
    <row r="42" spans="2:8" ht="31.5" customHeight="1" x14ac:dyDescent="0.3">
      <c r="B42" s="33" t="s">
        <v>97</v>
      </c>
      <c r="C42" s="35">
        <v>1225000</v>
      </c>
      <c r="D42" s="34">
        <v>615000</v>
      </c>
    </row>
    <row r="43" spans="2:8" ht="31.5" customHeight="1" x14ac:dyDescent="0.3">
      <c r="B43" s="33" t="s">
        <v>98</v>
      </c>
      <c r="C43" s="35">
        <v>1403000</v>
      </c>
      <c r="D43" s="17"/>
      <c r="E43" s="18"/>
      <c r="F43" s="18"/>
      <c r="G43" s="18"/>
    </row>
    <row r="44" spans="2:8" x14ac:dyDescent="0.3">
      <c r="B44" s="17"/>
      <c r="C44" s="19"/>
      <c r="D44" s="18"/>
      <c r="E44" s="18"/>
      <c r="F44" s="18"/>
      <c r="G44" s="18"/>
      <c r="H44" s="18"/>
    </row>
    <row r="45" spans="2:8" x14ac:dyDescent="0.3">
      <c r="B45" s="31"/>
      <c r="C45" s="19" t="s">
        <v>69</v>
      </c>
      <c r="D45" s="20" t="s">
        <v>71</v>
      </c>
      <c r="E45" s="20" t="s">
        <v>72</v>
      </c>
      <c r="F45" s="21" t="s">
        <v>73</v>
      </c>
      <c r="G45" s="22" t="s">
        <v>74</v>
      </c>
      <c r="H45" s="18"/>
    </row>
    <row r="46" spans="2:8" x14ac:dyDescent="0.3">
      <c r="B46" s="20" t="s">
        <v>114</v>
      </c>
      <c r="C46" s="20" t="s">
        <v>70</v>
      </c>
      <c r="D46" s="23">
        <v>30</v>
      </c>
      <c r="E46" s="23">
        <v>176</v>
      </c>
      <c r="F46" s="24">
        <v>81</v>
      </c>
      <c r="G46" s="25">
        <f>SUM(D46:F46)</f>
        <v>287</v>
      </c>
    </row>
    <row r="47" spans="2:8" x14ac:dyDescent="0.3">
      <c r="B47" s="337" t="s">
        <v>75</v>
      </c>
      <c r="C47" s="23" t="s">
        <v>76</v>
      </c>
      <c r="D47" s="36">
        <v>30</v>
      </c>
      <c r="E47" s="23">
        <v>137</v>
      </c>
      <c r="F47" s="24">
        <v>59</v>
      </c>
      <c r="G47" s="25">
        <f>SUM(D47:F47)</f>
        <v>226</v>
      </c>
    </row>
    <row r="48" spans="2:8" x14ac:dyDescent="0.3">
      <c r="B48" s="337"/>
      <c r="C48" s="23" t="s">
        <v>77</v>
      </c>
      <c r="D48" s="36">
        <v>30</v>
      </c>
      <c r="E48" s="23">
        <v>106</v>
      </c>
      <c r="F48" s="24">
        <v>44</v>
      </c>
      <c r="G48" s="25">
        <f>SUM(D48:F48)</f>
        <v>180</v>
      </c>
    </row>
    <row r="49" spans="2:8" x14ac:dyDescent="0.3">
      <c r="B49" s="337"/>
      <c r="C49" s="23" t="s">
        <v>78</v>
      </c>
      <c r="D49" s="63">
        <v>30</v>
      </c>
      <c r="E49" s="63">
        <v>81</v>
      </c>
      <c r="F49" s="64">
        <v>37</v>
      </c>
      <c r="G49" s="62">
        <f>SUM(D49:F49)</f>
        <v>148</v>
      </c>
    </row>
    <row r="50" spans="2:8" x14ac:dyDescent="0.3">
      <c r="B50" s="337"/>
      <c r="C50" s="63" t="s">
        <v>79</v>
      </c>
      <c r="D50" s="18"/>
      <c r="E50" s="18"/>
      <c r="F50" s="18"/>
      <c r="G50" s="18"/>
    </row>
    <row r="51" spans="2:8" x14ac:dyDescent="0.3">
      <c r="B51" s="26" t="s">
        <v>80</v>
      </c>
      <c r="C51" s="18"/>
      <c r="D51" s="27"/>
      <c r="E51" s="27"/>
      <c r="F51" s="27"/>
      <c r="G51" s="27"/>
      <c r="H51" s="18"/>
    </row>
    <row r="52" spans="2:8" x14ac:dyDescent="0.3">
      <c r="B52" s="18"/>
      <c r="C52" s="26" t="s">
        <v>99</v>
      </c>
      <c r="D52" s="27"/>
      <c r="E52" s="27"/>
      <c r="F52" s="27"/>
      <c r="G52" s="27"/>
      <c r="H52" s="27"/>
    </row>
    <row r="53" spans="2:8" x14ac:dyDescent="0.3">
      <c r="B53" s="18"/>
      <c r="C53" s="28" t="s">
        <v>81</v>
      </c>
      <c r="D53" s="27"/>
      <c r="E53" s="27"/>
      <c r="F53" s="27"/>
      <c r="G53" s="27"/>
      <c r="H53" s="27"/>
    </row>
    <row r="54" spans="2:8" x14ac:dyDescent="0.3">
      <c r="B54" s="18"/>
      <c r="C54" s="26" t="s">
        <v>106</v>
      </c>
      <c r="D54" s="27"/>
      <c r="E54" s="27"/>
      <c r="F54" s="27"/>
      <c r="G54" s="27"/>
      <c r="H54" s="27"/>
    </row>
    <row r="55" spans="2:8" x14ac:dyDescent="0.3">
      <c r="B55" s="18"/>
      <c r="C55" s="26" t="s">
        <v>100</v>
      </c>
      <c r="D55" s="27"/>
      <c r="E55" s="27"/>
      <c r="F55" s="27"/>
      <c r="G55" s="27"/>
      <c r="H55" s="27"/>
    </row>
    <row r="56" spans="2:8" x14ac:dyDescent="0.3">
      <c r="B56" s="18"/>
      <c r="C56" s="27" t="s">
        <v>115</v>
      </c>
      <c r="D56" s="27"/>
      <c r="E56" s="27"/>
      <c r="F56" s="27"/>
      <c r="G56" s="27"/>
      <c r="H56" s="27"/>
    </row>
    <row r="57" spans="2:8" x14ac:dyDescent="0.3">
      <c r="B57" s="18"/>
      <c r="C57" s="26" t="s">
        <v>112</v>
      </c>
      <c r="D57" s="27"/>
      <c r="E57" s="27"/>
      <c r="F57" s="27"/>
      <c r="G57" s="27"/>
      <c r="H57" s="27"/>
    </row>
    <row r="58" spans="2:8" x14ac:dyDescent="0.3">
      <c r="B58" s="18"/>
      <c r="C58" s="28" t="s">
        <v>82</v>
      </c>
      <c r="D58" s="27"/>
      <c r="E58" s="27"/>
      <c r="F58" s="27"/>
      <c r="G58" s="27"/>
      <c r="H58" s="27"/>
    </row>
    <row r="59" spans="2:8" x14ac:dyDescent="0.3">
      <c r="B59" s="18"/>
      <c r="C59" s="27" t="s">
        <v>116</v>
      </c>
      <c r="D59" s="27"/>
      <c r="E59" s="27"/>
      <c r="F59" s="27"/>
      <c r="G59" s="27"/>
      <c r="H59" s="27"/>
    </row>
    <row r="60" spans="2:8" x14ac:dyDescent="0.3">
      <c r="B60" s="18"/>
      <c r="C60" s="26" t="s">
        <v>101</v>
      </c>
      <c r="D60" s="27"/>
      <c r="E60" s="27"/>
      <c r="F60" s="27"/>
      <c r="G60" s="27"/>
      <c r="H60" s="27"/>
    </row>
    <row r="61" spans="2:8" x14ac:dyDescent="0.3">
      <c r="B61" s="18"/>
      <c r="C61" s="26" t="s">
        <v>102</v>
      </c>
      <c r="D61" s="27"/>
      <c r="E61" s="27"/>
      <c r="F61" s="27"/>
      <c r="G61" s="27"/>
      <c r="H61" s="27"/>
    </row>
    <row r="62" spans="2:8" x14ac:dyDescent="0.3">
      <c r="B62" s="18"/>
      <c r="C62" s="26" t="s">
        <v>103</v>
      </c>
      <c r="D62" s="27"/>
      <c r="E62" s="27"/>
      <c r="F62" s="27"/>
      <c r="G62" s="27"/>
      <c r="H62" s="27"/>
    </row>
    <row r="63" spans="2:8" x14ac:dyDescent="0.3">
      <c r="B63" s="18"/>
      <c r="C63" s="28" t="s">
        <v>83</v>
      </c>
      <c r="D63" s="27"/>
      <c r="E63" s="27"/>
      <c r="F63" s="27"/>
      <c r="G63" s="27"/>
      <c r="H63" s="27"/>
    </row>
    <row r="64" spans="2:8" x14ac:dyDescent="0.3">
      <c r="B64" s="18"/>
      <c r="C64" s="26" t="s">
        <v>119</v>
      </c>
      <c r="D64" s="27"/>
      <c r="E64" s="27"/>
      <c r="F64" s="27"/>
      <c r="G64" s="27"/>
      <c r="H64" s="27"/>
    </row>
    <row r="65" spans="2:8" x14ac:dyDescent="0.3">
      <c r="B65" s="18"/>
      <c r="C65" s="26" t="s">
        <v>104</v>
      </c>
      <c r="D65" s="27"/>
      <c r="E65" s="27"/>
      <c r="F65" s="27"/>
      <c r="G65" s="27"/>
      <c r="H65" s="27"/>
    </row>
    <row r="66" spans="2:8" x14ac:dyDescent="0.3">
      <c r="B66" s="18"/>
      <c r="C66" s="26" t="s">
        <v>105</v>
      </c>
      <c r="D66" s="27"/>
      <c r="E66" s="27"/>
      <c r="F66" s="27"/>
      <c r="G66" s="27"/>
      <c r="H66" s="27"/>
    </row>
    <row r="67" spans="2:8" x14ac:dyDescent="0.3">
      <c r="B67" s="18"/>
      <c r="C67" s="26" t="s">
        <v>107</v>
      </c>
      <c r="D67" s="27"/>
      <c r="E67" s="27"/>
      <c r="F67" s="27"/>
      <c r="G67" s="27"/>
      <c r="H67" s="27"/>
    </row>
    <row r="68" spans="2:8" x14ac:dyDescent="0.3">
      <c r="B68" s="29" t="s">
        <v>84</v>
      </c>
      <c r="C68" s="30"/>
      <c r="H68" s="27"/>
    </row>
  </sheetData>
  <mergeCells count="8">
    <mergeCell ref="B47:B50"/>
    <mergeCell ref="B2:G2"/>
    <mergeCell ref="B6:D6"/>
    <mergeCell ref="F6:F7"/>
    <mergeCell ref="G6:G7"/>
    <mergeCell ref="E6:E7"/>
    <mergeCell ref="B8:B28"/>
    <mergeCell ref="C8:C17"/>
  </mergeCells>
  <phoneticPr fontId="1" type="noConversion"/>
  <pageMargins left="0.75" right="0.5" top="0.75" bottom="0.5" header="0.3" footer="0.3"/>
  <pageSetup paperSize="9" scale="88" orientation="landscape" r:id="rId1"/>
  <rowBreaks count="1" manualBreakCount="1">
    <brk id="31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68"/>
  <sheetViews>
    <sheetView view="pageBreakPreview" topLeftCell="A4" zoomScaleNormal="100" zoomScaleSheetLayoutView="100" workbookViewId="0">
      <selection activeCell="D23" sqref="D23"/>
    </sheetView>
  </sheetViews>
  <sheetFormatPr defaultColWidth="9" defaultRowHeight="16.5" x14ac:dyDescent="0.3"/>
  <cols>
    <col min="1" max="1" width="1.25" style="1" customWidth="1"/>
    <col min="2" max="2" width="15" style="1" customWidth="1"/>
    <col min="3" max="3" width="18.75" style="1" customWidth="1"/>
    <col min="4" max="4" width="25.125" style="1" customWidth="1"/>
    <col min="5" max="5" width="33.75" style="1" customWidth="1"/>
    <col min="6" max="6" width="15.625" style="1" customWidth="1"/>
    <col min="7" max="7" width="30.875" style="1" customWidth="1"/>
    <col min="8" max="11" width="9" style="1"/>
    <col min="12" max="12" width="13" style="1" bestFit="1" customWidth="1"/>
    <col min="13" max="14" width="9" style="1"/>
    <col min="15" max="15" width="17.375" style="1" customWidth="1"/>
    <col min="16" max="16384" width="9" style="1"/>
  </cols>
  <sheetData>
    <row r="1" spans="2:15" ht="7.5" customHeight="1" x14ac:dyDescent="0.3"/>
    <row r="2" spans="2:15" ht="19.5" x14ac:dyDescent="0.3">
      <c r="B2" s="283" t="s">
        <v>32</v>
      </c>
      <c r="C2" s="283"/>
      <c r="D2" s="283"/>
      <c r="E2" s="283"/>
      <c r="F2" s="283"/>
      <c r="G2" s="283"/>
    </row>
    <row r="3" spans="2:15" ht="19.5" x14ac:dyDescent="0.3">
      <c r="B3" s="4" t="s">
        <v>266</v>
      </c>
      <c r="K3" s="1" t="s">
        <v>246</v>
      </c>
      <c r="L3" s="66">
        <v>1220</v>
      </c>
    </row>
    <row r="4" spans="2:15" ht="19.5" x14ac:dyDescent="0.3">
      <c r="B4" s="4" t="s">
        <v>0</v>
      </c>
    </row>
    <row r="5" spans="2:15" ht="7.5" customHeight="1" x14ac:dyDescent="0.3">
      <c r="E5" s="7"/>
      <c r="G5" s="7"/>
    </row>
    <row r="6" spans="2:15" x14ac:dyDescent="0.3">
      <c r="B6" s="284" t="s">
        <v>3</v>
      </c>
      <c r="C6" s="284"/>
      <c r="D6" s="284"/>
      <c r="E6" s="339" t="s">
        <v>33</v>
      </c>
      <c r="F6" s="338" t="s">
        <v>1</v>
      </c>
      <c r="G6" s="284" t="s">
        <v>4</v>
      </c>
      <c r="K6" s="1" t="s">
        <v>132</v>
      </c>
    </row>
    <row r="7" spans="2:15" x14ac:dyDescent="0.3">
      <c r="B7" s="254" t="s">
        <v>5</v>
      </c>
      <c r="C7" s="254" t="s">
        <v>6</v>
      </c>
      <c r="D7" s="254" t="s">
        <v>7</v>
      </c>
      <c r="E7" s="341"/>
      <c r="F7" s="339"/>
      <c r="G7" s="284"/>
      <c r="K7" s="255" t="s">
        <v>120</v>
      </c>
      <c r="L7" s="255" t="s">
        <v>121</v>
      </c>
      <c r="M7" s="255" t="s">
        <v>122</v>
      </c>
      <c r="N7" s="255" t="s">
        <v>123</v>
      </c>
      <c r="O7" s="42" t="s">
        <v>216</v>
      </c>
    </row>
    <row r="8" spans="2:15" x14ac:dyDescent="0.3">
      <c r="B8" s="342" t="s">
        <v>29</v>
      </c>
      <c r="C8" s="342" t="s">
        <v>10</v>
      </c>
      <c r="D8" s="81" t="s">
        <v>11</v>
      </c>
      <c r="E8" s="187" t="s">
        <v>261</v>
      </c>
      <c r="F8" s="49"/>
      <c r="G8" s="194" t="s">
        <v>43</v>
      </c>
      <c r="K8" s="255"/>
      <c r="L8" s="34"/>
      <c r="M8" s="255"/>
      <c r="N8" s="255"/>
      <c r="O8" s="255"/>
    </row>
    <row r="9" spans="2:15" x14ac:dyDescent="0.3">
      <c r="B9" s="343"/>
      <c r="C9" s="343"/>
      <c r="D9" s="81" t="s">
        <v>12</v>
      </c>
      <c r="E9" s="188" t="s">
        <v>262</v>
      </c>
      <c r="F9" s="2"/>
      <c r="G9" s="195" t="s">
        <v>48</v>
      </c>
      <c r="K9" s="255"/>
      <c r="L9" s="34"/>
      <c r="M9" s="255"/>
      <c r="N9" s="255"/>
      <c r="O9" s="255"/>
    </row>
    <row r="10" spans="2:15" x14ac:dyDescent="0.3">
      <c r="B10" s="343"/>
      <c r="C10" s="343"/>
      <c r="D10" s="38" t="s">
        <v>13</v>
      </c>
      <c r="E10" s="189" t="s">
        <v>260</v>
      </c>
      <c r="F10" s="2"/>
      <c r="G10" s="44"/>
      <c r="K10" s="255"/>
      <c r="L10" s="255"/>
      <c r="M10" s="255"/>
      <c r="N10" s="255"/>
      <c r="O10" s="255"/>
    </row>
    <row r="11" spans="2:15" x14ac:dyDescent="0.3">
      <c r="B11" s="343"/>
      <c r="C11" s="343"/>
      <c r="D11" s="38" t="s">
        <v>14</v>
      </c>
      <c r="E11" s="190"/>
      <c r="F11" s="2"/>
      <c r="G11" s="89"/>
      <c r="K11" s="66"/>
      <c r="L11" s="66"/>
      <c r="M11" s="66"/>
      <c r="N11" s="66"/>
    </row>
    <row r="12" spans="2:15" x14ac:dyDescent="0.3">
      <c r="B12" s="343"/>
      <c r="C12" s="343"/>
      <c r="D12" s="38" t="s">
        <v>49</v>
      </c>
      <c r="E12" s="188" t="s">
        <v>263</v>
      </c>
      <c r="F12" s="2"/>
      <c r="G12" s="44" t="s">
        <v>34</v>
      </c>
      <c r="K12" s="66" t="s">
        <v>133</v>
      </c>
      <c r="L12" s="66"/>
      <c r="M12" s="66"/>
      <c r="N12" s="66"/>
    </row>
    <row r="13" spans="2:15" x14ac:dyDescent="0.3">
      <c r="B13" s="343"/>
      <c r="C13" s="343"/>
      <c r="D13" s="38" t="s">
        <v>15</v>
      </c>
      <c r="E13" s="188" t="s">
        <v>242</v>
      </c>
      <c r="F13" s="2"/>
      <c r="G13" s="44" t="s">
        <v>138</v>
      </c>
      <c r="K13" s="255" t="s">
        <v>120</v>
      </c>
      <c r="L13" s="255" t="s">
        <v>121</v>
      </c>
      <c r="M13" s="255" t="s">
        <v>122</v>
      </c>
      <c r="N13" s="255" t="s">
        <v>123</v>
      </c>
    </row>
    <row r="14" spans="2:15" x14ac:dyDescent="0.3">
      <c r="B14" s="343"/>
      <c r="C14" s="343"/>
      <c r="D14" s="38" t="s">
        <v>16</v>
      </c>
      <c r="E14" s="188" t="s">
        <v>264</v>
      </c>
      <c r="F14" s="2"/>
      <c r="G14" s="44" t="s">
        <v>36</v>
      </c>
      <c r="K14" s="255"/>
      <c r="L14" s="34"/>
      <c r="M14" s="255"/>
      <c r="N14" s="255"/>
    </row>
    <row r="15" spans="2:15" x14ac:dyDescent="0.3">
      <c r="B15" s="343"/>
      <c r="C15" s="343"/>
      <c r="D15" s="38" t="s">
        <v>17</v>
      </c>
      <c r="E15" s="191" t="s">
        <v>265</v>
      </c>
      <c r="F15" s="2"/>
      <c r="G15" s="44"/>
    </row>
    <row r="16" spans="2:15" x14ac:dyDescent="0.3">
      <c r="B16" s="343"/>
      <c r="C16" s="343"/>
      <c r="D16" s="38" t="s">
        <v>18</v>
      </c>
      <c r="E16" s="190" t="s">
        <v>142</v>
      </c>
      <c r="F16" s="2"/>
      <c r="G16" s="44" t="s">
        <v>37</v>
      </c>
      <c r="K16" s="1" t="s">
        <v>244</v>
      </c>
      <c r="L16" s="13"/>
      <c r="M16" s="13"/>
      <c r="N16" s="13"/>
    </row>
    <row r="17" spans="2:14" x14ac:dyDescent="0.3">
      <c r="B17" s="343"/>
      <c r="C17" s="344"/>
      <c r="D17" s="40" t="s">
        <v>9</v>
      </c>
      <c r="E17" s="54"/>
      <c r="F17" s="5"/>
      <c r="G17" s="45"/>
      <c r="K17" s="255" t="s">
        <v>122</v>
      </c>
      <c r="L17" s="255" t="s">
        <v>241</v>
      </c>
      <c r="M17" s="86"/>
      <c r="N17" s="86"/>
    </row>
    <row r="18" spans="2:14" x14ac:dyDescent="0.3">
      <c r="B18" s="343"/>
      <c r="C18" s="269" t="s">
        <v>19</v>
      </c>
      <c r="D18" s="37" t="s">
        <v>20</v>
      </c>
      <c r="E18" s="53"/>
      <c r="F18" s="192"/>
      <c r="G18" s="43" t="s">
        <v>38</v>
      </c>
      <c r="K18" s="255"/>
      <c r="L18" s="34"/>
      <c r="M18" s="86"/>
      <c r="N18" s="86"/>
    </row>
    <row r="19" spans="2:14" x14ac:dyDescent="0.3">
      <c r="B19" s="343"/>
      <c r="C19" s="270"/>
      <c r="D19" s="38" t="s">
        <v>15</v>
      </c>
      <c r="E19" s="90"/>
      <c r="F19" s="186"/>
      <c r="G19" s="44" t="s">
        <v>39</v>
      </c>
      <c r="K19" s="13"/>
      <c r="L19" s="13"/>
      <c r="M19" s="13"/>
      <c r="N19" s="13"/>
    </row>
    <row r="20" spans="2:14" x14ac:dyDescent="0.3">
      <c r="B20" s="343"/>
      <c r="C20" s="270"/>
      <c r="D20" s="38" t="s">
        <v>21</v>
      </c>
      <c r="E20" s="90"/>
      <c r="F20" s="186"/>
      <c r="G20" s="44" t="s">
        <v>40</v>
      </c>
      <c r="K20" s="66" t="s">
        <v>243</v>
      </c>
      <c r="L20" s="13"/>
      <c r="M20" s="13"/>
      <c r="N20" s="13"/>
    </row>
    <row r="21" spans="2:14" x14ac:dyDescent="0.3">
      <c r="B21" s="343"/>
      <c r="C21" s="270"/>
      <c r="D21" s="38" t="s">
        <v>22</v>
      </c>
      <c r="E21" s="90" t="s">
        <v>234</v>
      </c>
      <c r="F21" s="186"/>
      <c r="G21" s="44" t="s">
        <v>41</v>
      </c>
      <c r="K21" s="255" t="s">
        <v>247</v>
      </c>
      <c r="L21" s="255" t="s">
        <v>121</v>
      </c>
      <c r="M21" s="255" t="s">
        <v>122</v>
      </c>
      <c r="N21" s="13"/>
    </row>
    <row r="22" spans="2:14" x14ac:dyDescent="0.3">
      <c r="B22" s="343"/>
      <c r="C22" s="270"/>
      <c r="D22" s="71" t="s">
        <v>23</v>
      </c>
      <c r="E22" s="91" t="s">
        <v>139</v>
      </c>
      <c r="F22" s="186"/>
      <c r="G22" s="44" t="s">
        <v>42</v>
      </c>
      <c r="K22" s="255"/>
      <c r="L22" s="255"/>
      <c r="M22" s="255"/>
      <c r="N22" s="13"/>
    </row>
    <row r="23" spans="2:14" x14ac:dyDescent="0.3">
      <c r="B23" s="343"/>
      <c r="C23" s="271"/>
      <c r="D23" s="82" t="s">
        <v>108</v>
      </c>
      <c r="E23" s="69" t="s">
        <v>140</v>
      </c>
      <c r="F23" s="193"/>
      <c r="G23" s="45" t="s">
        <v>141</v>
      </c>
      <c r="K23" s="13"/>
      <c r="L23" s="13"/>
      <c r="M23" s="13"/>
      <c r="N23" s="13"/>
    </row>
    <row r="24" spans="2:14" x14ac:dyDescent="0.3">
      <c r="B24" s="343"/>
      <c r="C24" s="271"/>
      <c r="D24" s="39" t="s">
        <v>85</v>
      </c>
      <c r="E24" s="92" t="s">
        <v>218</v>
      </c>
      <c r="F24" s="32"/>
      <c r="G24" s="45" t="s">
        <v>87</v>
      </c>
    </row>
    <row r="25" spans="2:14" x14ac:dyDescent="0.3">
      <c r="B25" s="343"/>
      <c r="C25" s="271"/>
      <c r="D25" s="274" t="s">
        <v>270</v>
      </c>
      <c r="E25" s="275"/>
      <c r="F25" s="276"/>
      <c r="G25" s="277"/>
    </row>
    <row r="26" spans="2:14" x14ac:dyDescent="0.3">
      <c r="B26" s="343"/>
      <c r="C26" s="271"/>
      <c r="D26" s="40" t="s">
        <v>9</v>
      </c>
      <c r="E26" s="54"/>
      <c r="F26" s="6"/>
      <c r="G26" s="46"/>
    </row>
    <row r="27" spans="2:14" x14ac:dyDescent="0.3">
      <c r="B27" s="343"/>
      <c r="C27" s="272"/>
      <c r="D27" s="255" t="s">
        <v>24</v>
      </c>
      <c r="E27" s="55"/>
      <c r="F27" s="16"/>
      <c r="G27" s="42" t="s">
        <v>113</v>
      </c>
    </row>
    <row r="28" spans="2:14" x14ac:dyDescent="0.3">
      <c r="B28" s="344"/>
      <c r="C28" s="254" t="s">
        <v>67</v>
      </c>
      <c r="D28" s="263"/>
      <c r="E28" s="42"/>
      <c r="F28" s="16"/>
      <c r="G28" s="42"/>
    </row>
    <row r="29" spans="2:14" x14ac:dyDescent="0.3">
      <c r="B29" s="263" t="s">
        <v>25</v>
      </c>
      <c r="C29" s="263"/>
      <c r="E29" s="7" t="s">
        <v>44</v>
      </c>
      <c r="F29" s="8">
        <f>F28-F27</f>
        <v>0</v>
      </c>
    </row>
    <row r="30" spans="2:14" x14ac:dyDescent="0.3">
      <c r="K30" s="1" t="s">
        <v>217</v>
      </c>
      <c r="L30" s="211">
        <f>종합!O10</f>
        <v>0</v>
      </c>
      <c r="M30" s="250" t="s">
        <v>249</v>
      </c>
    </row>
    <row r="31" spans="2:14" x14ac:dyDescent="0.3">
      <c r="B31" s="65"/>
      <c r="K31" s="1" t="s">
        <v>239</v>
      </c>
      <c r="L31" s="8">
        <f>F28</f>
        <v>0</v>
      </c>
    </row>
    <row r="32" spans="2:14" x14ac:dyDescent="0.3">
      <c r="B32" s="12" t="s">
        <v>45</v>
      </c>
      <c r="C32" s="10"/>
      <c r="K32" s="1" t="s">
        <v>238</v>
      </c>
      <c r="L32" s="83">
        <f>L30-L31</f>
        <v>0</v>
      </c>
    </row>
    <row r="33" spans="2:8" x14ac:dyDescent="0.3">
      <c r="B33" s="12" t="s">
        <v>46</v>
      </c>
      <c r="C33" s="10"/>
    </row>
    <row r="34" spans="2:8" x14ac:dyDescent="0.3">
      <c r="B34" s="12" t="s">
        <v>47</v>
      </c>
      <c r="C34" s="11"/>
    </row>
    <row r="35" spans="2:8" x14ac:dyDescent="0.3">
      <c r="B35" s="1" t="s">
        <v>90</v>
      </c>
      <c r="D35" s="255" t="s">
        <v>93</v>
      </c>
    </row>
    <row r="36" spans="2:8" ht="33" x14ac:dyDescent="0.3">
      <c r="B36" s="33" t="s">
        <v>91</v>
      </c>
      <c r="C36" s="33" t="s">
        <v>92</v>
      </c>
      <c r="D36" s="34">
        <v>212000</v>
      </c>
    </row>
    <row r="37" spans="2:8" x14ac:dyDescent="0.3">
      <c r="B37" s="255" t="s">
        <v>88</v>
      </c>
      <c r="C37" s="35">
        <v>509000</v>
      </c>
      <c r="D37" s="34">
        <v>272000</v>
      </c>
    </row>
    <row r="38" spans="2:8" ht="33" x14ac:dyDescent="0.3">
      <c r="B38" s="33" t="s">
        <v>89</v>
      </c>
      <c r="C38" s="35">
        <v>642000</v>
      </c>
      <c r="D38" s="34">
        <v>301000</v>
      </c>
    </row>
    <row r="39" spans="2:8" ht="33" x14ac:dyDescent="0.3">
      <c r="B39" s="33" t="s">
        <v>94</v>
      </c>
      <c r="C39" s="35">
        <v>711000</v>
      </c>
      <c r="D39" s="34">
        <v>388000</v>
      </c>
    </row>
    <row r="40" spans="2:8" ht="33" x14ac:dyDescent="0.3">
      <c r="B40" s="33" t="s">
        <v>95</v>
      </c>
      <c r="C40" s="35">
        <v>897000</v>
      </c>
      <c r="D40" s="34">
        <v>455000</v>
      </c>
    </row>
    <row r="41" spans="2:8" ht="33" customHeight="1" x14ac:dyDescent="0.3">
      <c r="B41" s="33" t="s">
        <v>96</v>
      </c>
      <c r="C41" s="35">
        <v>1048000</v>
      </c>
      <c r="D41" s="34">
        <v>534000</v>
      </c>
    </row>
    <row r="42" spans="2:8" ht="33" x14ac:dyDescent="0.3">
      <c r="B42" s="33" t="s">
        <v>97</v>
      </c>
      <c r="C42" s="35">
        <v>1225000</v>
      </c>
      <c r="D42" s="34">
        <v>615000</v>
      </c>
    </row>
    <row r="43" spans="2:8" x14ac:dyDescent="0.3">
      <c r="B43" s="33" t="s">
        <v>98</v>
      </c>
      <c r="C43" s="35">
        <v>1403000</v>
      </c>
      <c r="D43" s="17"/>
      <c r="E43" s="18"/>
      <c r="F43" s="18"/>
      <c r="G43" s="18"/>
    </row>
    <row r="44" spans="2:8" x14ac:dyDescent="0.3">
      <c r="B44" s="17"/>
      <c r="C44" s="19"/>
      <c r="D44" s="18"/>
      <c r="E44" s="18"/>
      <c r="F44" s="18"/>
      <c r="G44" s="18"/>
      <c r="H44" s="18"/>
    </row>
    <row r="45" spans="2:8" ht="31.5" customHeight="1" x14ac:dyDescent="0.3">
      <c r="B45" s="31"/>
      <c r="C45" s="19" t="s">
        <v>69</v>
      </c>
      <c r="D45" s="20" t="s">
        <v>71</v>
      </c>
      <c r="E45" s="20" t="s">
        <v>72</v>
      </c>
      <c r="F45" s="21" t="s">
        <v>73</v>
      </c>
      <c r="G45" s="22" t="s">
        <v>74</v>
      </c>
      <c r="H45" s="18"/>
    </row>
    <row r="46" spans="2:8" ht="31.5" customHeight="1" x14ac:dyDescent="0.3">
      <c r="B46" s="20" t="s">
        <v>114</v>
      </c>
      <c r="C46" s="20" t="s">
        <v>70</v>
      </c>
      <c r="D46" s="256">
        <v>30</v>
      </c>
      <c r="E46" s="256">
        <v>176</v>
      </c>
      <c r="F46" s="24">
        <v>81</v>
      </c>
      <c r="G46" s="25">
        <f>SUM(D46:F46)</f>
        <v>287</v>
      </c>
    </row>
    <row r="47" spans="2:8" ht="31.5" customHeight="1" x14ac:dyDescent="0.3">
      <c r="B47" s="337" t="s">
        <v>75</v>
      </c>
      <c r="C47" s="256" t="s">
        <v>76</v>
      </c>
      <c r="D47" s="256">
        <v>30</v>
      </c>
      <c r="E47" s="256">
        <v>137</v>
      </c>
      <c r="F47" s="24">
        <v>59</v>
      </c>
      <c r="G47" s="25">
        <f>SUM(D47:F47)</f>
        <v>226</v>
      </c>
    </row>
    <row r="48" spans="2:8" x14ac:dyDescent="0.3">
      <c r="B48" s="337"/>
      <c r="C48" s="256" t="s">
        <v>77</v>
      </c>
      <c r="D48" s="256">
        <v>30</v>
      </c>
      <c r="E48" s="256">
        <v>106</v>
      </c>
      <c r="F48" s="24">
        <v>44</v>
      </c>
      <c r="G48" s="25">
        <f>SUM(D48:F48)</f>
        <v>180</v>
      </c>
    </row>
    <row r="49" spans="2:8" x14ac:dyDescent="0.3">
      <c r="B49" s="337"/>
      <c r="C49" s="256" t="s">
        <v>78</v>
      </c>
      <c r="D49" s="258">
        <v>30</v>
      </c>
      <c r="E49" s="258">
        <v>81</v>
      </c>
      <c r="F49" s="259">
        <v>37</v>
      </c>
      <c r="G49" s="25">
        <f>SUM(D49:F49)</f>
        <v>148</v>
      </c>
    </row>
    <row r="50" spans="2:8" x14ac:dyDescent="0.3">
      <c r="B50" s="337"/>
      <c r="C50" s="258" t="s">
        <v>79</v>
      </c>
      <c r="D50" s="18"/>
      <c r="E50" s="18"/>
      <c r="F50" s="18"/>
      <c r="G50" s="18"/>
    </row>
    <row r="51" spans="2:8" x14ac:dyDescent="0.3">
      <c r="B51" s="26" t="s">
        <v>80</v>
      </c>
      <c r="C51" s="18"/>
      <c r="D51" s="27"/>
      <c r="E51" s="27"/>
      <c r="F51" s="27"/>
      <c r="G51" s="27"/>
      <c r="H51" s="18"/>
    </row>
    <row r="52" spans="2:8" x14ac:dyDescent="0.3">
      <c r="B52" s="18"/>
      <c r="C52" s="26" t="s">
        <v>99</v>
      </c>
      <c r="D52" s="27"/>
      <c r="E52" s="27"/>
      <c r="F52" s="27"/>
      <c r="G52" s="27"/>
      <c r="H52" s="27"/>
    </row>
    <row r="53" spans="2:8" x14ac:dyDescent="0.3">
      <c r="B53" s="18"/>
      <c r="C53" s="28" t="s">
        <v>81</v>
      </c>
      <c r="D53" s="27"/>
      <c r="E53" s="27"/>
      <c r="F53" s="27"/>
      <c r="G53" s="27"/>
      <c r="H53" s="27"/>
    </row>
    <row r="54" spans="2:8" x14ac:dyDescent="0.3">
      <c r="B54" s="18"/>
      <c r="C54" s="26" t="s">
        <v>106</v>
      </c>
      <c r="D54" s="27"/>
      <c r="E54" s="27"/>
      <c r="F54" s="27"/>
      <c r="G54" s="27"/>
      <c r="H54" s="27"/>
    </row>
    <row r="55" spans="2:8" x14ac:dyDescent="0.3">
      <c r="B55" s="18"/>
      <c r="C55" s="26" t="s">
        <v>100</v>
      </c>
      <c r="D55" s="27"/>
      <c r="E55" s="27"/>
      <c r="F55" s="27"/>
      <c r="G55" s="27"/>
      <c r="H55" s="27"/>
    </row>
    <row r="56" spans="2:8" x14ac:dyDescent="0.3">
      <c r="B56" s="18"/>
      <c r="C56" s="27" t="s">
        <v>115</v>
      </c>
      <c r="D56" s="27"/>
      <c r="E56" s="27"/>
      <c r="F56" s="27"/>
      <c r="G56" s="27"/>
      <c r="H56" s="27"/>
    </row>
    <row r="57" spans="2:8" x14ac:dyDescent="0.3">
      <c r="B57" s="18"/>
      <c r="C57" s="26" t="s">
        <v>112</v>
      </c>
      <c r="D57" s="27"/>
      <c r="E57" s="27"/>
      <c r="F57" s="27"/>
      <c r="G57" s="27"/>
      <c r="H57" s="27"/>
    </row>
    <row r="58" spans="2:8" x14ac:dyDescent="0.3">
      <c r="B58" s="18"/>
      <c r="C58" s="28" t="s">
        <v>82</v>
      </c>
      <c r="D58" s="27"/>
      <c r="E58" s="27"/>
      <c r="F58" s="27"/>
      <c r="G58" s="27"/>
      <c r="H58" s="27"/>
    </row>
    <row r="59" spans="2:8" x14ac:dyDescent="0.3">
      <c r="B59" s="18"/>
      <c r="C59" s="27" t="s">
        <v>116</v>
      </c>
      <c r="D59" s="27"/>
      <c r="E59" s="27"/>
      <c r="F59" s="27"/>
      <c r="G59" s="27"/>
      <c r="H59" s="27"/>
    </row>
    <row r="60" spans="2:8" x14ac:dyDescent="0.3">
      <c r="B60" s="18"/>
      <c r="C60" s="26" t="s">
        <v>101</v>
      </c>
      <c r="D60" s="27"/>
      <c r="E60" s="27"/>
      <c r="F60" s="27"/>
      <c r="G60" s="27"/>
      <c r="H60" s="27"/>
    </row>
    <row r="61" spans="2:8" x14ac:dyDescent="0.3">
      <c r="B61" s="18"/>
      <c r="C61" s="26" t="s">
        <v>102</v>
      </c>
      <c r="D61" s="27"/>
      <c r="E61" s="27"/>
      <c r="F61" s="27"/>
      <c r="G61" s="27"/>
      <c r="H61" s="27"/>
    </row>
    <row r="62" spans="2:8" x14ac:dyDescent="0.3">
      <c r="B62" s="18"/>
      <c r="C62" s="26" t="s">
        <v>103</v>
      </c>
      <c r="D62" s="27"/>
      <c r="E62" s="27"/>
      <c r="F62" s="27"/>
      <c r="G62" s="27"/>
      <c r="H62" s="27"/>
    </row>
    <row r="63" spans="2:8" x14ac:dyDescent="0.3">
      <c r="B63" s="18"/>
      <c r="C63" s="28" t="s">
        <v>83</v>
      </c>
      <c r="D63" s="27"/>
      <c r="E63" s="27"/>
      <c r="F63" s="27"/>
      <c r="G63" s="27"/>
      <c r="H63" s="27"/>
    </row>
    <row r="64" spans="2:8" x14ac:dyDescent="0.3">
      <c r="B64" s="18"/>
      <c r="C64" s="26" t="s">
        <v>119</v>
      </c>
      <c r="D64" s="27"/>
      <c r="E64" s="27"/>
      <c r="F64" s="27"/>
      <c r="G64" s="27"/>
      <c r="H64" s="27"/>
    </row>
    <row r="65" spans="2:8" x14ac:dyDescent="0.3">
      <c r="B65" s="18"/>
      <c r="C65" s="26" t="s">
        <v>104</v>
      </c>
      <c r="D65" s="27"/>
      <c r="E65" s="27"/>
      <c r="F65" s="27"/>
      <c r="G65" s="27"/>
      <c r="H65" s="27"/>
    </row>
    <row r="66" spans="2:8" x14ac:dyDescent="0.3">
      <c r="B66" s="18"/>
      <c r="C66" s="26" t="s">
        <v>105</v>
      </c>
      <c r="D66" s="27"/>
      <c r="E66" s="27"/>
      <c r="F66" s="27"/>
      <c r="G66" s="27"/>
      <c r="H66" s="27"/>
    </row>
    <row r="67" spans="2:8" x14ac:dyDescent="0.3">
      <c r="B67" s="18"/>
      <c r="C67" s="26" t="s">
        <v>107</v>
      </c>
      <c r="D67" s="27"/>
      <c r="E67" s="27"/>
      <c r="F67" s="27"/>
      <c r="G67" s="27"/>
      <c r="H67" s="27"/>
    </row>
    <row r="68" spans="2:8" x14ac:dyDescent="0.3">
      <c r="B68" s="29" t="s">
        <v>84</v>
      </c>
      <c r="C68" s="30"/>
      <c r="H68" s="27"/>
    </row>
  </sheetData>
  <mergeCells count="8">
    <mergeCell ref="B47:B50"/>
    <mergeCell ref="B2:G2"/>
    <mergeCell ref="B6:D6"/>
    <mergeCell ref="E6:E7"/>
    <mergeCell ref="F6:F7"/>
    <mergeCell ref="G6:G7"/>
    <mergeCell ref="B8:B28"/>
    <mergeCell ref="C8:C17"/>
  </mergeCells>
  <phoneticPr fontId="21" type="noConversion"/>
  <pageMargins left="0.75" right="0.5" top="0.75" bottom="0.5" header="0.3" footer="0.3"/>
  <pageSetup paperSize="9" scale="88" orientation="landscape" r:id="rId1"/>
  <rowBreaks count="1" manualBreakCount="1">
    <brk id="31" min="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O68"/>
  <sheetViews>
    <sheetView view="pageBreakPreview" zoomScaleNormal="100" zoomScaleSheetLayoutView="100" workbookViewId="0">
      <selection activeCell="E31" sqref="E31"/>
    </sheetView>
  </sheetViews>
  <sheetFormatPr defaultColWidth="9" defaultRowHeight="16.5" x14ac:dyDescent="0.3"/>
  <cols>
    <col min="1" max="1" width="1.25" style="1" customWidth="1"/>
    <col min="2" max="2" width="15" style="1" customWidth="1"/>
    <col min="3" max="3" width="18.75" style="1" customWidth="1"/>
    <col min="4" max="4" width="38.125" style="1" customWidth="1"/>
    <col min="5" max="5" width="33.75" style="1" customWidth="1"/>
    <col min="6" max="6" width="15.625" style="1" customWidth="1"/>
    <col min="7" max="7" width="30.875" style="1" customWidth="1"/>
    <col min="8" max="11" width="9" style="1"/>
    <col min="12" max="12" width="13" style="1" bestFit="1" customWidth="1"/>
    <col min="13" max="14" width="9" style="1"/>
    <col min="15" max="15" width="17.375" style="1" customWidth="1"/>
    <col min="16" max="16384" width="9" style="1"/>
  </cols>
  <sheetData>
    <row r="1" spans="2:15" ht="7.5" customHeight="1" x14ac:dyDescent="0.3"/>
    <row r="2" spans="2:15" ht="19.5" x14ac:dyDescent="0.3">
      <c r="B2" s="283" t="s">
        <v>32</v>
      </c>
      <c r="C2" s="283"/>
      <c r="D2" s="283"/>
      <c r="E2" s="283"/>
      <c r="F2" s="283"/>
      <c r="G2" s="283"/>
    </row>
    <row r="3" spans="2:15" ht="19.5" x14ac:dyDescent="0.3">
      <c r="B3" s="4" t="s">
        <v>266</v>
      </c>
      <c r="K3" s="1" t="s">
        <v>246</v>
      </c>
      <c r="L3" s="66">
        <v>1220</v>
      </c>
    </row>
    <row r="4" spans="2:15" ht="19.5" x14ac:dyDescent="0.3">
      <c r="B4" s="4" t="s">
        <v>0</v>
      </c>
    </row>
    <row r="5" spans="2:15" ht="7.5" customHeight="1" x14ac:dyDescent="0.3">
      <c r="E5" s="7"/>
      <c r="G5" s="7"/>
    </row>
    <row r="6" spans="2:15" x14ac:dyDescent="0.3">
      <c r="B6" s="284" t="s">
        <v>3</v>
      </c>
      <c r="C6" s="284"/>
      <c r="D6" s="284"/>
      <c r="E6" s="339" t="s">
        <v>33</v>
      </c>
      <c r="F6" s="338" t="s">
        <v>1</v>
      </c>
      <c r="G6" s="284" t="s">
        <v>4</v>
      </c>
      <c r="K6" s="1" t="s">
        <v>132</v>
      </c>
    </row>
    <row r="7" spans="2:15" x14ac:dyDescent="0.3">
      <c r="B7" s="58" t="s">
        <v>5</v>
      </c>
      <c r="C7" s="58" t="s">
        <v>6</v>
      </c>
      <c r="D7" s="58" t="s">
        <v>7</v>
      </c>
      <c r="E7" s="341"/>
      <c r="F7" s="339"/>
      <c r="G7" s="284"/>
      <c r="K7" s="15" t="s">
        <v>120</v>
      </c>
      <c r="L7" s="15" t="s">
        <v>121</v>
      </c>
      <c r="M7" s="15" t="s">
        <v>122</v>
      </c>
      <c r="N7" s="15" t="s">
        <v>123</v>
      </c>
      <c r="O7" s="42" t="s">
        <v>216</v>
      </c>
    </row>
    <row r="8" spans="2:15" x14ac:dyDescent="0.3">
      <c r="B8" s="342" t="s">
        <v>29</v>
      </c>
      <c r="C8" s="342" t="s">
        <v>10</v>
      </c>
      <c r="D8" s="81" t="s">
        <v>11</v>
      </c>
      <c r="E8" s="187" t="s">
        <v>261</v>
      </c>
      <c r="F8" s="49"/>
      <c r="G8" s="194" t="s">
        <v>43</v>
      </c>
      <c r="K8" s="15"/>
      <c r="L8" s="34"/>
      <c r="M8" s="15"/>
      <c r="N8" s="15"/>
      <c r="O8" s="15"/>
    </row>
    <row r="9" spans="2:15" x14ac:dyDescent="0.3">
      <c r="B9" s="343"/>
      <c r="C9" s="343"/>
      <c r="D9" s="81" t="s">
        <v>12</v>
      </c>
      <c r="E9" s="188" t="s">
        <v>262</v>
      </c>
      <c r="F9" s="2"/>
      <c r="G9" s="195" t="s">
        <v>48</v>
      </c>
      <c r="K9" s="15"/>
      <c r="L9" s="34"/>
      <c r="M9" s="15"/>
      <c r="N9" s="15"/>
      <c r="O9" s="15"/>
    </row>
    <row r="10" spans="2:15" x14ac:dyDescent="0.3">
      <c r="B10" s="343"/>
      <c r="C10" s="343"/>
      <c r="D10" s="38" t="s">
        <v>13</v>
      </c>
      <c r="E10" s="189" t="s">
        <v>260</v>
      </c>
      <c r="F10" s="2"/>
      <c r="G10" s="44"/>
      <c r="K10" s="15"/>
      <c r="L10" s="15"/>
      <c r="M10" s="15"/>
      <c r="N10" s="15"/>
      <c r="O10" s="15"/>
    </row>
    <row r="11" spans="2:15" x14ac:dyDescent="0.3">
      <c r="B11" s="343"/>
      <c r="C11" s="343"/>
      <c r="D11" s="38" t="s">
        <v>14</v>
      </c>
      <c r="E11" s="190"/>
      <c r="F11" s="2"/>
      <c r="G11" s="89"/>
      <c r="K11" s="66"/>
      <c r="L11" s="66"/>
      <c r="M11" s="66"/>
      <c r="N11" s="66"/>
    </row>
    <row r="12" spans="2:15" x14ac:dyDescent="0.3">
      <c r="B12" s="343"/>
      <c r="C12" s="343"/>
      <c r="D12" s="38" t="s">
        <v>49</v>
      </c>
      <c r="E12" s="188" t="s">
        <v>263</v>
      </c>
      <c r="F12" s="2"/>
      <c r="G12" s="44" t="s">
        <v>34</v>
      </c>
      <c r="K12" s="66" t="s">
        <v>133</v>
      </c>
      <c r="L12" s="66"/>
      <c r="M12" s="66"/>
      <c r="N12" s="66"/>
    </row>
    <row r="13" spans="2:15" x14ac:dyDescent="0.3">
      <c r="B13" s="343"/>
      <c r="C13" s="343"/>
      <c r="D13" s="38" t="s">
        <v>15</v>
      </c>
      <c r="E13" s="188" t="s">
        <v>242</v>
      </c>
      <c r="F13" s="2"/>
      <c r="G13" s="44" t="s">
        <v>138</v>
      </c>
      <c r="K13" s="15" t="s">
        <v>120</v>
      </c>
      <c r="L13" s="15" t="s">
        <v>121</v>
      </c>
      <c r="M13" s="15" t="s">
        <v>122</v>
      </c>
      <c r="N13" s="15" t="s">
        <v>123</v>
      </c>
    </row>
    <row r="14" spans="2:15" x14ac:dyDescent="0.3">
      <c r="B14" s="343"/>
      <c r="C14" s="343"/>
      <c r="D14" s="38" t="s">
        <v>16</v>
      </c>
      <c r="E14" s="188" t="s">
        <v>264</v>
      </c>
      <c r="F14" s="2"/>
      <c r="G14" s="44" t="s">
        <v>36</v>
      </c>
      <c r="K14" s="15"/>
      <c r="L14" s="34"/>
      <c r="M14" s="15"/>
      <c r="N14" s="15"/>
    </row>
    <row r="15" spans="2:15" x14ac:dyDescent="0.3">
      <c r="B15" s="343"/>
      <c r="C15" s="343"/>
      <c r="D15" s="38" t="s">
        <v>17</v>
      </c>
      <c r="E15" s="191" t="s">
        <v>265</v>
      </c>
      <c r="F15" s="2"/>
      <c r="G15" s="44"/>
    </row>
    <row r="16" spans="2:15" x14ac:dyDescent="0.3">
      <c r="B16" s="343"/>
      <c r="C16" s="343"/>
      <c r="D16" s="38" t="s">
        <v>18</v>
      </c>
      <c r="E16" s="190" t="s">
        <v>142</v>
      </c>
      <c r="F16" s="2"/>
      <c r="G16" s="44" t="s">
        <v>37</v>
      </c>
      <c r="K16" s="1" t="s">
        <v>244</v>
      </c>
      <c r="L16" s="13"/>
      <c r="M16" s="13"/>
      <c r="N16" s="13"/>
    </row>
    <row r="17" spans="2:14" x14ac:dyDescent="0.3">
      <c r="B17" s="343"/>
      <c r="C17" s="344"/>
      <c r="D17" s="40" t="s">
        <v>9</v>
      </c>
      <c r="E17" s="54"/>
      <c r="F17" s="5"/>
      <c r="G17" s="45"/>
      <c r="K17" s="247" t="s">
        <v>240</v>
      </c>
      <c r="L17" s="247" t="s">
        <v>241</v>
      </c>
      <c r="M17" s="86"/>
      <c r="N17" s="86"/>
    </row>
    <row r="18" spans="2:14" x14ac:dyDescent="0.3">
      <c r="B18" s="343"/>
      <c r="C18" s="279" t="s">
        <v>19</v>
      </c>
      <c r="D18" s="37" t="s">
        <v>20</v>
      </c>
      <c r="E18" s="53"/>
      <c r="F18" s="192"/>
      <c r="G18" s="43" t="s">
        <v>38</v>
      </c>
      <c r="K18" s="247"/>
      <c r="L18" s="34"/>
      <c r="M18" s="86"/>
      <c r="N18" s="86"/>
    </row>
    <row r="19" spans="2:14" x14ac:dyDescent="0.3">
      <c r="B19" s="343"/>
      <c r="C19" s="280"/>
      <c r="D19" s="38" t="s">
        <v>15</v>
      </c>
      <c r="E19" s="90"/>
      <c r="F19" s="186"/>
      <c r="G19" s="44" t="s">
        <v>39</v>
      </c>
      <c r="K19" s="13"/>
      <c r="L19" s="13"/>
      <c r="M19" s="13"/>
      <c r="N19" s="13"/>
    </row>
    <row r="20" spans="2:14" x14ac:dyDescent="0.3">
      <c r="B20" s="343"/>
      <c r="C20" s="280"/>
      <c r="D20" s="38" t="s">
        <v>21</v>
      </c>
      <c r="E20" s="90"/>
      <c r="F20" s="186"/>
      <c r="G20" s="44" t="s">
        <v>40</v>
      </c>
      <c r="K20" s="66" t="s">
        <v>243</v>
      </c>
      <c r="L20" s="13"/>
      <c r="M20" s="13"/>
      <c r="N20" s="13"/>
    </row>
    <row r="21" spans="2:14" x14ac:dyDescent="0.3">
      <c r="B21" s="343"/>
      <c r="C21" s="280"/>
      <c r="D21" s="38" t="s">
        <v>22</v>
      </c>
      <c r="E21" s="90" t="s">
        <v>234</v>
      </c>
      <c r="F21" s="186"/>
      <c r="G21" s="44" t="s">
        <v>41</v>
      </c>
      <c r="K21" s="247" t="s">
        <v>247</v>
      </c>
      <c r="L21" s="247" t="s">
        <v>245</v>
      </c>
      <c r="M21" s="247" t="s">
        <v>248</v>
      </c>
      <c r="N21" s="13"/>
    </row>
    <row r="22" spans="2:14" x14ac:dyDescent="0.3">
      <c r="B22" s="343"/>
      <c r="C22" s="280"/>
      <c r="D22" s="71" t="s">
        <v>23</v>
      </c>
      <c r="E22" s="91" t="s">
        <v>139</v>
      </c>
      <c r="F22" s="186"/>
      <c r="G22" s="44" t="s">
        <v>42</v>
      </c>
      <c r="K22" s="247"/>
      <c r="L22" s="247"/>
      <c r="M22" s="247"/>
      <c r="N22" s="13"/>
    </row>
    <row r="23" spans="2:14" x14ac:dyDescent="0.3">
      <c r="B23" s="343"/>
      <c r="C23" s="281"/>
      <c r="D23" s="82" t="s">
        <v>108</v>
      </c>
      <c r="E23" s="69" t="s">
        <v>140</v>
      </c>
      <c r="F23" s="193"/>
      <c r="G23" s="45" t="s">
        <v>141</v>
      </c>
      <c r="K23" s="13"/>
      <c r="L23" s="13"/>
      <c r="M23" s="13"/>
      <c r="N23" s="13"/>
    </row>
    <row r="24" spans="2:14" x14ac:dyDescent="0.3">
      <c r="B24" s="343"/>
      <c r="C24" s="281"/>
      <c r="D24" s="39" t="s">
        <v>86</v>
      </c>
      <c r="E24" s="92" t="s">
        <v>218</v>
      </c>
      <c r="F24" s="32"/>
      <c r="G24" s="45" t="s">
        <v>87</v>
      </c>
    </row>
    <row r="25" spans="2:14" x14ac:dyDescent="0.3">
      <c r="B25" s="343"/>
      <c r="C25" s="281"/>
      <c r="D25" s="274" t="s">
        <v>270</v>
      </c>
      <c r="E25" s="275"/>
      <c r="F25" s="276"/>
      <c r="G25" s="277"/>
    </row>
    <row r="26" spans="2:14" x14ac:dyDescent="0.3">
      <c r="B26" s="343"/>
      <c r="C26" s="281"/>
      <c r="D26" s="40" t="s">
        <v>9</v>
      </c>
      <c r="E26" s="54"/>
      <c r="F26" s="6"/>
      <c r="G26" s="46"/>
    </row>
    <row r="27" spans="2:14" x14ac:dyDescent="0.3">
      <c r="B27" s="343"/>
      <c r="C27" s="282"/>
      <c r="D27" s="15" t="s">
        <v>68</v>
      </c>
      <c r="E27" s="55"/>
      <c r="F27" s="16"/>
      <c r="G27" s="42" t="s">
        <v>113</v>
      </c>
    </row>
    <row r="28" spans="2:14" x14ac:dyDescent="0.3">
      <c r="B28" s="344"/>
      <c r="C28" s="58" t="s">
        <v>67</v>
      </c>
      <c r="D28" s="263"/>
      <c r="E28" s="42"/>
      <c r="F28" s="16"/>
      <c r="G28" s="42"/>
    </row>
    <row r="29" spans="2:14" x14ac:dyDescent="0.3">
      <c r="B29" s="263" t="s">
        <v>25</v>
      </c>
      <c r="C29" s="263"/>
      <c r="E29" s="7" t="s">
        <v>44</v>
      </c>
      <c r="F29" s="8">
        <f>F28-F27</f>
        <v>0</v>
      </c>
    </row>
    <row r="30" spans="2:14" x14ac:dyDescent="0.3">
      <c r="K30" s="1" t="s">
        <v>217</v>
      </c>
      <c r="L30" s="211">
        <f>종합!O10</f>
        <v>0</v>
      </c>
      <c r="M30" s="250" t="s">
        <v>249</v>
      </c>
    </row>
    <row r="31" spans="2:14" x14ac:dyDescent="0.3">
      <c r="B31" s="65"/>
      <c r="K31" s="1" t="s">
        <v>239</v>
      </c>
      <c r="L31" s="8">
        <f>F28</f>
        <v>0</v>
      </c>
    </row>
    <row r="32" spans="2:14" x14ac:dyDescent="0.3">
      <c r="B32" s="12" t="s">
        <v>45</v>
      </c>
      <c r="C32" s="10"/>
      <c r="K32" s="1" t="s">
        <v>238</v>
      </c>
      <c r="L32" s="83">
        <f>L30-L31</f>
        <v>0</v>
      </c>
    </row>
    <row r="33" spans="2:8" x14ac:dyDescent="0.3">
      <c r="B33" s="12" t="s">
        <v>46</v>
      </c>
      <c r="C33" s="10"/>
    </row>
    <row r="34" spans="2:8" x14ac:dyDescent="0.3">
      <c r="B34" s="12" t="s">
        <v>47</v>
      </c>
      <c r="C34" s="11"/>
    </row>
    <row r="35" spans="2:8" x14ac:dyDescent="0.3">
      <c r="B35" s="1" t="s">
        <v>90</v>
      </c>
      <c r="D35" s="15" t="s">
        <v>93</v>
      </c>
    </row>
    <row r="36" spans="2:8" ht="33" x14ac:dyDescent="0.3">
      <c r="B36" s="33" t="s">
        <v>91</v>
      </c>
      <c r="C36" s="33" t="s">
        <v>92</v>
      </c>
      <c r="D36" s="34">
        <v>212000</v>
      </c>
    </row>
    <row r="37" spans="2:8" x14ac:dyDescent="0.3">
      <c r="B37" s="15" t="s">
        <v>88</v>
      </c>
      <c r="C37" s="35">
        <v>509000</v>
      </c>
      <c r="D37" s="34">
        <v>272000</v>
      </c>
    </row>
    <row r="38" spans="2:8" ht="33" x14ac:dyDescent="0.3">
      <c r="B38" s="33" t="s">
        <v>89</v>
      </c>
      <c r="C38" s="35">
        <v>642000</v>
      </c>
      <c r="D38" s="34">
        <v>301000</v>
      </c>
    </row>
    <row r="39" spans="2:8" ht="33" x14ac:dyDescent="0.3">
      <c r="B39" s="33" t="s">
        <v>94</v>
      </c>
      <c r="C39" s="35">
        <v>711000</v>
      </c>
      <c r="D39" s="34">
        <v>388000</v>
      </c>
    </row>
    <row r="40" spans="2:8" ht="33" x14ac:dyDescent="0.3">
      <c r="B40" s="33" t="s">
        <v>95</v>
      </c>
      <c r="C40" s="35">
        <v>897000</v>
      </c>
      <c r="D40" s="34">
        <v>455000</v>
      </c>
    </row>
    <row r="41" spans="2:8" ht="33" customHeight="1" x14ac:dyDescent="0.3">
      <c r="B41" s="33" t="s">
        <v>96</v>
      </c>
      <c r="C41" s="35">
        <v>1048000</v>
      </c>
      <c r="D41" s="34">
        <v>534000</v>
      </c>
    </row>
    <row r="42" spans="2:8" ht="33" x14ac:dyDescent="0.3">
      <c r="B42" s="33" t="s">
        <v>97</v>
      </c>
      <c r="C42" s="35">
        <v>1225000</v>
      </c>
      <c r="D42" s="34">
        <v>615000</v>
      </c>
    </row>
    <row r="43" spans="2:8" x14ac:dyDescent="0.3">
      <c r="B43" s="33" t="s">
        <v>98</v>
      </c>
      <c r="C43" s="35">
        <v>1403000</v>
      </c>
      <c r="D43" s="17"/>
      <c r="E43" s="18"/>
      <c r="F43" s="18"/>
      <c r="G43" s="18"/>
    </row>
    <row r="44" spans="2:8" x14ac:dyDescent="0.3">
      <c r="B44" s="17"/>
      <c r="C44" s="19"/>
      <c r="D44" s="18"/>
      <c r="E44" s="18"/>
      <c r="F44" s="18"/>
      <c r="G44" s="18"/>
      <c r="H44" s="18"/>
    </row>
    <row r="45" spans="2:8" ht="31.5" customHeight="1" x14ac:dyDescent="0.3">
      <c r="B45" s="31"/>
      <c r="C45" s="19" t="s">
        <v>69</v>
      </c>
      <c r="D45" s="20" t="s">
        <v>71</v>
      </c>
      <c r="E45" s="20" t="s">
        <v>72</v>
      </c>
      <c r="F45" s="21" t="s">
        <v>73</v>
      </c>
      <c r="G45" s="22" t="s">
        <v>74</v>
      </c>
      <c r="H45" s="18"/>
    </row>
    <row r="46" spans="2:8" ht="31.5" customHeight="1" x14ac:dyDescent="0.3">
      <c r="B46" s="20" t="s">
        <v>114</v>
      </c>
      <c r="C46" s="20" t="s">
        <v>70</v>
      </c>
      <c r="D46" s="59">
        <v>30</v>
      </c>
      <c r="E46" s="59">
        <v>176</v>
      </c>
      <c r="F46" s="24">
        <v>81</v>
      </c>
      <c r="G46" s="25">
        <f>SUM(D46:F46)</f>
        <v>287</v>
      </c>
    </row>
    <row r="47" spans="2:8" ht="31.5" customHeight="1" x14ac:dyDescent="0.3">
      <c r="B47" s="337" t="s">
        <v>75</v>
      </c>
      <c r="C47" s="59" t="s">
        <v>76</v>
      </c>
      <c r="D47" s="59">
        <v>30</v>
      </c>
      <c r="E47" s="59">
        <v>137</v>
      </c>
      <c r="F47" s="24">
        <v>59</v>
      </c>
      <c r="G47" s="25">
        <f>SUM(D47:F47)</f>
        <v>226</v>
      </c>
    </row>
    <row r="48" spans="2:8" x14ac:dyDescent="0.3">
      <c r="B48" s="337"/>
      <c r="C48" s="59" t="s">
        <v>77</v>
      </c>
      <c r="D48" s="59">
        <v>30</v>
      </c>
      <c r="E48" s="59">
        <v>106</v>
      </c>
      <c r="F48" s="24">
        <v>44</v>
      </c>
      <c r="G48" s="25">
        <f>SUM(D48:F48)</f>
        <v>180</v>
      </c>
    </row>
    <row r="49" spans="2:8" x14ac:dyDescent="0.3">
      <c r="B49" s="337"/>
      <c r="C49" s="59" t="s">
        <v>78</v>
      </c>
      <c r="D49" s="258">
        <v>30</v>
      </c>
      <c r="E49" s="258">
        <v>81</v>
      </c>
      <c r="F49" s="259">
        <v>37</v>
      </c>
      <c r="G49" s="25">
        <f>SUM(D49:F49)</f>
        <v>148</v>
      </c>
    </row>
    <row r="50" spans="2:8" x14ac:dyDescent="0.3">
      <c r="B50" s="337"/>
      <c r="C50" s="258" t="s">
        <v>79</v>
      </c>
      <c r="D50" s="18"/>
      <c r="E50" s="18"/>
      <c r="F50" s="18"/>
      <c r="G50" s="18"/>
    </row>
    <row r="51" spans="2:8" x14ac:dyDescent="0.3">
      <c r="B51" s="26" t="s">
        <v>80</v>
      </c>
      <c r="C51" s="18"/>
      <c r="D51" s="27"/>
      <c r="E51" s="27"/>
      <c r="F51" s="27"/>
      <c r="G51" s="27"/>
      <c r="H51" s="18"/>
    </row>
    <row r="52" spans="2:8" x14ac:dyDescent="0.3">
      <c r="B52" s="18"/>
      <c r="C52" s="26" t="s">
        <v>99</v>
      </c>
      <c r="D52" s="27"/>
      <c r="E52" s="27"/>
      <c r="F52" s="27"/>
      <c r="G52" s="27"/>
      <c r="H52" s="27"/>
    </row>
    <row r="53" spans="2:8" x14ac:dyDescent="0.3">
      <c r="B53" s="18"/>
      <c r="C53" s="28" t="s">
        <v>81</v>
      </c>
      <c r="D53" s="27"/>
      <c r="E53" s="27"/>
      <c r="F53" s="27"/>
      <c r="G53" s="27"/>
      <c r="H53" s="27"/>
    </row>
    <row r="54" spans="2:8" x14ac:dyDescent="0.3">
      <c r="B54" s="18"/>
      <c r="C54" s="26" t="s">
        <v>106</v>
      </c>
      <c r="D54" s="27"/>
      <c r="E54" s="27"/>
      <c r="F54" s="27"/>
      <c r="G54" s="27"/>
      <c r="H54" s="27"/>
    </row>
    <row r="55" spans="2:8" x14ac:dyDescent="0.3">
      <c r="B55" s="18"/>
      <c r="C55" s="26" t="s">
        <v>100</v>
      </c>
      <c r="D55" s="27"/>
      <c r="E55" s="27"/>
      <c r="F55" s="27"/>
      <c r="G55" s="27"/>
      <c r="H55" s="27"/>
    </row>
    <row r="56" spans="2:8" x14ac:dyDescent="0.3">
      <c r="B56" s="18"/>
      <c r="C56" s="27" t="s">
        <v>115</v>
      </c>
      <c r="D56" s="27"/>
      <c r="E56" s="27"/>
      <c r="F56" s="27"/>
      <c r="G56" s="27"/>
      <c r="H56" s="27"/>
    </row>
    <row r="57" spans="2:8" x14ac:dyDescent="0.3">
      <c r="B57" s="18"/>
      <c r="C57" s="26" t="s">
        <v>112</v>
      </c>
      <c r="D57" s="27"/>
      <c r="E57" s="27"/>
      <c r="F57" s="27"/>
      <c r="G57" s="27"/>
      <c r="H57" s="27"/>
    </row>
    <row r="58" spans="2:8" x14ac:dyDescent="0.3">
      <c r="B58" s="18"/>
      <c r="C58" s="28" t="s">
        <v>82</v>
      </c>
      <c r="D58" s="27"/>
      <c r="E58" s="27"/>
      <c r="F58" s="27"/>
      <c r="G58" s="27"/>
      <c r="H58" s="27"/>
    </row>
    <row r="59" spans="2:8" x14ac:dyDescent="0.3">
      <c r="B59" s="18"/>
      <c r="C59" s="27" t="s">
        <v>116</v>
      </c>
      <c r="D59" s="27"/>
      <c r="E59" s="27"/>
      <c r="F59" s="27"/>
      <c r="G59" s="27"/>
      <c r="H59" s="27"/>
    </row>
    <row r="60" spans="2:8" x14ac:dyDescent="0.3">
      <c r="B60" s="18"/>
      <c r="C60" s="26" t="s">
        <v>101</v>
      </c>
      <c r="D60" s="27"/>
      <c r="E60" s="27"/>
      <c r="F60" s="27"/>
      <c r="G60" s="27"/>
      <c r="H60" s="27"/>
    </row>
    <row r="61" spans="2:8" x14ac:dyDescent="0.3">
      <c r="B61" s="18"/>
      <c r="C61" s="26" t="s">
        <v>102</v>
      </c>
      <c r="D61" s="27"/>
      <c r="E61" s="27"/>
      <c r="F61" s="27"/>
      <c r="G61" s="27"/>
      <c r="H61" s="27"/>
    </row>
    <row r="62" spans="2:8" x14ac:dyDescent="0.3">
      <c r="B62" s="18"/>
      <c r="C62" s="26" t="s">
        <v>103</v>
      </c>
      <c r="D62" s="27"/>
      <c r="E62" s="27"/>
      <c r="F62" s="27"/>
      <c r="G62" s="27"/>
      <c r="H62" s="27"/>
    </row>
    <row r="63" spans="2:8" x14ac:dyDescent="0.3">
      <c r="B63" s="18"/>
      <c r="C63" s="28" t="s">
        <v>83</v>
      </c>
      <c r="D63" s="27"/>
      <c r="E63" s="27"/>
      <c r="F63" s="27"/>
      <c r="G63" s="27"/>
      <c r="H63" s="27"/>
    </row>
    <row r="64" spans="2:8" x14ac:dyDescent="0.3">
      <c r="B64" s="18"/>
      <c r="C64" s="26" t="s">
        <v>119</v>
      </c>
      <c r="D64" s="27"/>
      <c r="E64" s="27"/>
      <c r="F64" s="27"/>
      <c r="G64" s="27"/>
      <c r="H64" s="27"/>
    </row>
    <row r="65" spans="2:8" x14ac:dyDescent="0.3">
      <c r="B65" s="18"/>
      <c r="C65" s="26" t="s">
        <v>104</v>
      </c>
      <c r="D65" s="27"/>
      <c r="E65" s="27"/>
      <c r="F65" s="27"/>
      <c r="G65" s="27"/>
      <c r="H65" s="27"/>
    </row>
    <row r="66" spans="2:8" x14ac:dyDescent="0.3">
      <c r="B66" s="18"/>
      <c r="C66" s="26" t="s">
        <v>105</v>
      </c>
      <c r="D66" s="27"/>
      <c r="E66" s="27"/>
      <c r="F66" s="27"/>
      <c r="G66" s="27"/>
      <c r="H66" s="27"/>
    </row>
    <row r="67" spans="2:8" x14ac:dyDescent="0.3">
      <c r="B67" s="18"/>
      <c r="C67" s="26" t="s">
        <v>107</v>
      </c>
      <c r="D67" s="27"/>
      <c r="E67" s="27"/>
      <c r="F67" s="27"/>
      <c r="G67" s="27"/>
      <c r="H67" s="27"/>
    </row>
    <row r="68" spans="2:8" x14ac:dyDescent="0.3">
      <c r="B68" s="29" t="s">
        <v>84</v>
      </c>
      <c r="C68" s="30"/>
      <c r="H68" s="27"/>
    </row>
  </sheetData>
  <mergeCells count="9">
    <mergeCell ref="B47:B50"/>
    <mergeCell ref="B8:B28"/>
    <mergeCell ref="C8:C17"/>
    <mergeCell ref="B2:G2"/>
    <mergeCell ref="B6:D6"/>
    <mergeCell ref="E6:E7"/>
    <mergeCell ref="F6:F7"/>
    <mergeCell ref="G6:G7"/>
    <mergeCell ref="C18:C27"/>
  </mergeCells>
  <phoneticPr fontId="21" type="noConversion"/>
  <pageMargins left="0.75" right="0.5" top="0.75" bottom="0.5" header="0.3" footer="0.3"/>
  <pageSetup paperSize="9" scale="80" orientation="landscape" r:id="rId1"/>
  <rowBreaks count="1" manualBreakCount="1">
    <brk id="31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B1:I29"/>
  <sheetViews>
    <sheetView view="pageBreakPreview" zoomScaleNormal="100" zoomScaleSheetLayoutView="100" workbookViewId="0">
      <selection activeCell="C31" sqref="C31"/>
    </sheetView>
  </sheetViews>
  <sheetFormatPr defaultColWidth="9" defaultRowHeight="16.5" x14ac:dyDescent="0.3"/>
  <cols>
    <col min="1" max="1" width="1.25" style="1" customWidth="1"/>
    <col min="2" max="2" width="15" style="1" customWidth="1"/>
    <col min="3" max="3" width="57.625" style="1" customWidth="1"/>
    <col min="4" max="4" width="16.125" style="1" customWidth="1"/>
    <col min="5" max="5" width="12.5" style="1" customWidth="1"/>
    <col min="6" max="6" width="15" style="1" customWidth="1"/>
    <col min="7" max="7" width="11" style="1" bestFit="1" customWidth="1"/>
    <col min="8" max="8" width="11.125" style="1" bestFit="1" customWidth="1"/>
    <col min="9" max="16384" width="9" style="1"/>
  </cols>
  <sheetData>
    <row r="1" spans="2:6" ht="7.5" customHeight="1" x14ac:dyDescent="0.3"/>
    <row r="2" spans="2:6" ht="19.5" x14ac:dyDescent="0.3">
      <c r="B2" s="283" t="s">
        <v>50</v>
      </c>
      <c r="C2" s="283"/>
      <c r="D2" s="283"/>
      <c r="E2" s="283"/>
      <c r="F2" s="283"/>
    </row>
    <row r="3" spans="2:6" ht="19.5" x14ac:dyDescent="0.3">
      <c r="B3" s="4" t="s">
        <v>267</v>
      </c>
    </row>
    <row r="4" spans="2:6" ht="19.5" x14ac:dyDescent="0.3">
      <c r="B4" s="4" t="s">
        <v>0</v>
      </c>
    </row>
    <row r="5" spans="2:6" ht="7.5" customHeight="1" x14ac:dyDescent="0.3"/>
    <row r="6" spans="2:6" x14ac:dyDescent="0.3">
      <c r="B6" s="284" t="s">
        <v>27</v>
      </c>
      <c r="C6" s="284" t="s">
        <v>31</v>
      </c>
      <c r="D6" s="285" t="s">
        <v>51</v>
      </c>
      <c r="E6" s="285" t="s">
        <v>117</v>
      </c>
      <c r="F6" s="285" t="s">
        <v>4</v>
      </c>
    </row>
    <row r="7" spans="2:6" x14ac:dyDescent="0.3">
      <c r="B7" s="284"/>
      <c r="C7" s="284"/>
      <c r="D7" s="284"/>
      <c r="E7" s="284"/>
      <c r="F7" s="284"/>
    </row>
    <row r="8" spans="2:6" x14ac:dyDescent="0.3">
      <c r="B8" s="346" t="s">
        <v>128</v>
      </c>
      <c r="C8" s="72" t="s">
        <v>125</v>
      </c>
      <c r="D8" s="358"/>
      <c r="E8" s="349"/>
      <c r="F8" s="350"/>
    </row>
    <row r="9" spans="2:6" x14ac:dyDescent="0.3">
      <c r="B9" s="347"/>
      <c r="C9" s="73" t="s">
        <v>124</v>
      </c>
      <c r="D9" s="352"/>
      <c r="E9" s="349"/>
      <c r="F9" s="350"/>
    </row>
    <row r="10" spans="2:6" x14ac:dyDescent="0.3">
      <c r="B10" s="347"/>
      <c r="C10" s="74" t="s">
        <v>126</v>
      </c>
      <c r="D10" s="352"/>
      <c r="E10" s="349"/>
      <c r="F10" s="350"/>
    </row>
    <row r="11" spans="2:6" x14ac:dyDescent="0.3">
      <c r="B11" s="346" t="s">
        <v>55</v>
      </c>
      <c r="C11" s="72" t="s">
        <v>56</v>
      </c>
      <c r="D11" s="351"/>
      <c r="E11" s="354"/>
      <c r="F11" s="356"/>
    </row>
    <row r="12" spans="2:6" x14ac:dyDescent="0.3">
      <c r="B12" s="347"/>
      <c r="C12" s="73" t="s">
        <v>57</v>
      </c>
      <c r="D12" s="352"/>
      <c r="E12" s="349"/>
      <c r="F12" s="350"/>
    </row>
    <row r="13" spans="2:6" x14ac:dyDescent="0.3">
      <c r="B13" s="347"/>
      <c r="C13" s="73" t="s">
        <v>58</v>
      </c>
      <c r="D13" s="352"/>
      <c r="E13" s="349"/>
      <c r="F13" s="350"/>
    </row>
    <row r="14" spans="2:6" x14ac:dyDescent="0.3">
      <c r="B14" s="347"/>
      <c r="C14" s="73" t="s">
        <v>59</v>
      </c>
      <c r="D14" s="352"/>
      <c r="E14" s="349"/>
      <c r="F14" s="350"/>
    </row>
    <row r="15" spans="2:6" x14ac:dyDescent="0.3">
      <c r="B15" s="347"/>
      <c r="C15" s="73" t="s">
        <v>60</v>
      </c>
      <c r="D15" s="352"/>
      <c r="E15" s="349"/>
      <c r="F15" s="350"/>
    </row>
    <row r="16" spans="2:6" x14ac:dyDescent="0.3">
      <c r="B16" s="347"/>
      <c r="C16" s="73" t="s">
        <v>61</v>
      </c>
      <c r="D16" s="352"/>
      <c r="E16" s="349"/>
      <c r="F16" s="350"/>
    </row>
    <row r="17" spans="2:9" x14ac:dyDescent="0.3">
      <c r="B17" s="347"/>
      <c r="C17" s="73" t="s">
        <v>62</v>
      </c>
      <c r="D17" s="352"/>
      <c r="E17" s="349"/>
      <c r="F17" s="350"/>
    </row>
    <row r="18" spans="2:9" x14ac:dyDescent="0.3">
      <c r="B18" s="347"/>
      <c r="C18" s="74" t="s">
        <v>63</v>
      </c>
      <c r="D18" s="352"/>
      <c r="E18" s="349"/>
      <c r="F18" s="350"/>
    </row>
    <row r="19" spans="2:9" x14ac:dyDescent="0.3">
      <c r="B19" s="347"/>
      <c r="C19" s="73" t="s">
        <v>64</v>
      </c>
      <c r="D19" s="352"/>
      <c r="E19" s="349"/>
      <c r="F19" s="350"/>
    </row>
    <row r="20" spans="2:9" x14ac:dyDescent="0.3">
      <c r="B20" s="348"/>
      <c r="C20" s="75" t="s">
        <v>65</v>
      </c>
      <c r="D20" s="353"/>
      <c r="E20" s="355"/>
      <c r="F20" s="357"/>
    </row>
    <row r="21" spans="2:9" ht="16.5" customHeight="1" x14ac:dyDescent="0.3">
      <c r="B21" s="77" t="s">
        <v>129</v>
      </c>
      <c r="C21" s="77" t="s">
        <v>127</v>
      </c>
      <c r="D21" s="60"/>
      <c r="E21" s="76"/>
      <c r="F21" s="61"/>
    </row>
    <row r="22" spans="2:9" ht="33.75" customHeight="1" x14ac:dyDescent="0.3">
      <c r="B22" s="84" t="s">
        <v>130</v>
      </c>
      <c r="C22" s="78" t="s">
        <v>131</v>
      </c>
      <c r="D22" s="79"/>
      <c r="E22" s="80"/>
      <c r="F22" s="48"/>
      <c r="G22" s="1" t="s">
        <v>135</v>
      </c>
    </row>
    <row r="23" spans="2:9" x14ac:dyDescent="0.3">
      <c r="B23" s="285" t="s">
        <v>25</v>
      </c>
      <c r="C23" s="345"/>
      <c r="D23" s="48"/>
      <c r="E23" s="56">
        <f>SUM(E8:E22)</f>
        <v>0</v>
      </c>
      <c r="F23" s="41"/>
      <c r="G23" s="66" t="s">
        <v>134</v>
      </c>
      <c r="H23" s="67" t="s">
        <v>136</v>
      </c>
      <c r="I23" s="66" t="s">
        <v>137</v>
      </c>
    </row>
    <row r="24" spans="2:9" x14ac:dyDescent="0.3">
      <c r="F24" s="8"/>
      <c r="G24" s="67"/>
      <c r="H24" s="67"/>
      <c r="I24" s="66"/>
    </row>
    <row r="25" spans="2:9" x14ac:dyDescent="0.3">
      <c r="B25" s="1" t="s">
        <v>30</v>
      </c>
      <c r="D25" s="13"/>
      <c r="E25" s="13"/>
    </row>
    <row r="26" spans="2:9" x14ac:dyDescent="0.3">
      <c r="B26" s="1" t="s">
        <v>66</v>
      </c>
      <c r="D26" s="14"/>
      <c r="E26" s="13"/>
    </row>
    <row r="27" spans="2:9" x14ac:dyDescent="0.3">
      <c r="B27" s="1" t="s">
        <v>111</v>
      </c>
      <c r="D27" s="14"/>
      <c r="E27" s="13"/>
    </row>
    <row r="28" spans="2:9" ht="16.5" customHeight="1" x14ac:dyDescent="0.3">
      <c r="D28" s="13"/>
      <c r="E28" s="13"/>
    </row>
    <row r="29" spans="2:9" x14ac:dyDescent="0.3">
      <c r="D29" s="13"/>
      <c r="E29" s="13"/>
    </row>
  </sheetData>
  <mergeCells count="15">
    <mergeCell ref="B23:C23"/>
    <mergeCell ref="B8:B10"/>
    <mergeCell ref="B11:B20"/>
    <mergeCell ref="E8:E10"/>
    <mergeCell ref="F8:F10"/>
    <mergeCell ref="D11:D20"/>
    <mergeCell ref="E11:E20"/>
    <mergeCell ref="F11:F20"/>
    <mergeCell ref="D8:D10"/>
    <mergeCell ref="B2:F2"/>
    <mergeCell ref="B6:B7"/>
    <mergeCell ref="C6:C7"/>
    <mergeCell ref="D6:D7"/>
    <mergeCell ref="E6:E7"/>
    <mergeCell ref="F6:F7"/>
  </mergeCells>
  <phoneticPr fontId="1" type="noConversion"/>
  <pageMargins left="0.75" right="0.5" top="0.75" bottom="0.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8</vt:i4>
      </vt:variant>
    </vt:vector>
  </HeadingPairs>
  <TitlesOfParts>
    <vt:vector size="14" baseType="lpstr">
      <vt:lpstr>종합</vt:lpstr>
      <vt:lpstr>1. 인건비</vt:lpstr>
      <vt:lpstr>2-1. 경비(종합)</vt:lpstr>
      <vt:lpstr>2-1. 경비(주관사)</vt:lpstr>
      <vt:lpstr>2-1. 경비(참여사)</vt:lpstr>
      <vt:lpstr>2-2. 외주용역비</vt:lpstr>
      <vt:lpstr>'1. 인건비'!Print_Area</vt:lpstr>
      <vt:lpstr>'2-1. 경비(종합)'!Print_Area</vt:lpstr>
      <vt:lpstr>'2-1. 경비(주관사)'!Print_Area</vt:lpstr>
      <vt:lpstr>'2-1. 경비(참여사)'!Print_Area</vt:lpstr>
      <vt:lpstr>'2-2. 외주용역비'!Print_Area</vt:lpstr>
      <vt:lpstr>종합!Print_Area</vt:lpstr>
      <vt:lpstr>'1. 인건비'!Print_Titles</vt:lpstr>
      <vt:lpstr>'2-2. 외주용역비'!Print_Titles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Cho_Jangyul</dc:creator>
  <cp:lastModifiedBy>USER</cp:lastModifiedBy>
  <cp:lastPrinted>2020-07-06T00:36:30Z</cp:lastPrinted>
  <dcterms:created xsi:type="dcterms:W3CDTF">2009-08-19T10:55:27Z</dcterms:created>
  <dcterms:modified xsi:type="dcterms:W3CDTF">2020-07-06T00:37:53Z</dcterms:modified>
</cp:coreProperties>
</file>