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용역시행계획\★★용역 시행계획(도미니카,볼리비아,필리핀)\볼리비아\"/>
    </mc:Choice>
  </mc:AlternateContent>
  <xr:revisionPtr revIDLastSave="0" documentId="8_{4B588DA1-7EE2-4729-B252-6DA380B8A378}" xr6:coauthVersionLast="36" xr6:coauthVersionMax="36" xr10:uidLastSave="{00000000-0000-0000-0000-000000000000}"/>
  <bookViews>
    <workbookView xWindow="0" yWindow="0" windowWidth="28800" windowHeight="11640" tabRatio="598" xr2:uid="{00000000-000D-0000-FFFF-FFFF00000000}"/>
  </bookViews>
  <sheets>
    <sheet name="자체정량평가표" sheetId="2" r:id="rId1"/>
  </sheets>
  <definedNames>
    <definedName name="_xlnm.Print_Area" localSheetId="0">자체정량평가표!$A$1:$M$49</definedName>
  </definedNames>
  <calcPr calcId="191029"/>
</workbook>
</file>

<file path=xl/calcChain.xml><?xml version="1.0" encoding="utf-8"?>
<calcChain xmlns="http://schemas.openxmlformats.org/spreadsheetml/2006/main">
  <c r="H45" i="2" l="1"/>
  <c r="H46" i="2"/>
  <c r="G45" i="2"/>
  <c r="G46" i="2"/>
  <c r="G47" i="2"/>
  <c r="H47" i="2" s="1"/>
  <c r="G44" i="2"/>
  <c r="H44" i="2" s="1"/>
  <c r="H48" i="2" l="1"/>
  <c r="J27" i="2"/>
  <c r="L27" i="2" s="1"/>
  <c r="I39" i="2"/>
  <c r="I38" i="2" l="1"/>
  <c r="I37" i="2"/>
  <c r="I36" i="2"/>
  <c r="J10" i="2" l="1"/>
  <c r="J13" i="2"/>
  <c r="J16" i="2"/>
  <c r="J19" i="2"/>
  <c r="C48" i="2" l="1"/>
  <c r="H36" i="2"/>
  <c r="H37" i="2"/>
  <c r="H38" i="2"/>
  <c r="K22" i="2"/>
  <c r="H19" i="2"/>
  <c r="I19" i="2" s="1"/>
  <c r="L19" i="2" s="1"/>
  <c r="M19" i="2" s="1"/>
  <c r="H20" i="2"/>
  <c r="H21" i="2"/>
  <c r="C39" i="2"/>
  <c r="K39" i="2" l="1"/>
  <c r="H17" i="2" l="1"/>
  <c r="H14" i="2"/>
  <c r="H35" i="2" l="1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M27" i="2" s="1"/>
  <c r="H28" i="2"/>
  <c r="I28" i="2" s="1"/>
  <c r="H27" i="2"/>
  <c r="I27" i="2" s="1"/>
  <c r="H18" i="2"/>
  <c r="H16" i="2"/>
  <c r="I16" i="2" s="1"/>
  <c r="L16" i="2" s="1"/>
  <c r="M16" i="2" s="1"/>
  <c r="H15" i="2"/>
  <c r="H13" i="2"/>
  <c r="H12" i="2"/>
  <c r="H11" i="2"/>
  <c r="H10" i="2"/>
  <c r="D6" i="2" l="1"/>
  <c r="G48" i="2"/>
  <c r="I13" i="2"/>
  <c r="L13" i="2" s="1"/>
  <c r="M13" i="2" s="1"/>
  <c r="I10" i="2"/>
  <c r="L10" i="2" s="1"/>
  <c r="M10" i="2" s="1"/>
  <c r="M39" i="2" l="1"/>
  <c r="D5" i="2" s="1"/>
  <c r="M22" i="2"/>
  <c r="D4" i="2" s="1"/>
  <c r="E4" i="2" l="1"/>
</calcChain>
</file>

<file path=xl/sharedStrings.xml><?xml version="1.0" encoding="utf-8"?>
<sst xmlns="http://schemas.openxmlformats.org/spreadsheetml/2006/main" count="130" uniqueCount="71">
  <si>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</si>
  <si>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</si>
  <si>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</si>
  <si>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</si>
  <si>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</si>
  <si>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</si>
  <si>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</si>
  <si>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</si>
  <si>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</si>
  <si>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</si>
  <si>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양OO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</si>
  <si>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</si>
  <si>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</si>
  <si>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</si>
  <si>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</si>
  <si>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</si>
  <si>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</si>
  <si>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</si>
  <si>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</si>
  <si>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</si>
  <si>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AA+</t>
  </si>
  <si>
    <t>분야</t>
  </si>
  <si>
    <t>사업명</t>
  </si>
  <si>
    <t>원</t>
  </si>
  <si>
    <t>법무</t>
  </si>
  <si>
    <t>박OO</t>
  </si>
  <si>
    <t>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</si>
  <si>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</si>
  <si>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</si>
  <si>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</si>
  <si>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</si>
  <si>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</si>
  <si>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</si>
  <si>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</si>
  <si>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</si>
  <si>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</si>
  <si>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</si>
  <si>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</si>
  <si>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t>OOO 사업 타당성조사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</si>
  <si>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</si>
  <si>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</si>
  <si>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</si>
  <si>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법무법인OOO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</si>
  <si>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</si>
  <si>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</si>
  <si>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</si>
  <si>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</si>
  <si>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</si>
  <si>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</si>
  <si>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</si>
  <si>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</si>
  <si>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</si>
  <si>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</si>
  <si>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</si>
  <si>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</si>
  <si>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</si>
  <si>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</si>
  <si>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</si>
  <si>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</si>
  <si>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</si>
  <si>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t>정OO</t>
    <phoneticPr fontId="16" type="noConversion"/>
  </si>
  <si>
    <t>제안서 P.14</t>
    <phoneticPr fontId="16" type="noConversion"/>
  </si>
  <si>
    <t>제안서 P.18</t>
    <phoneticPr fontId="16" type="noConversion"/>
  </si>
  <si>
    <t>제안서 P.22</t>
    <phoneticPr fontId="16" type="noConversion"/>
  </si>
  <si>
    <t>OOO</t>
    <phoneticPr fontId="16" type="noConversion"/>
  </si>
  <si>
    <t>OO회계법인/OOO/법무법인OOO/OOO</t>
    <phoneticPr fontId="16" type="noConversion"/>
  </si>
  <si>
    <t>B0</t>
    <phoneticPr fontId="16" type="noConversion"/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</si>
  <si>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</si>
  <si>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</si>
  <si>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</si>
  <si>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사업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</si>
</sst>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0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212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41" fontId="5" fillId="0" borderId="10" xfId="2" applyNumberFormat="1" applyFont="1" applyBorder="1">
      <alignment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41" fontId="0" fillId="0" borderId="10" xfId="2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33" xfId="0" applyNumberFormat="1" applyFont="1" applyFill="1" applyBorder="1" applyAlignment="1">
      <alignment horizontal="center" vertical="center"/>
    </xf>
    <xf numFmtId="177" fontId="0" fillId="0" borderId="33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4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32" xfId="0" applyNumberFormat="1" applyFont="1" applyBorder="1" applyAlignment="1">
      <alignment horizontal="center" vertical="center"/>
    </xf>
    <xf numFmtId="0" fontId="0" fillId="3" borderId="35" xfId="0" applyNumberFormat="1" applyFont="1" applyFill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6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41" fontId="0" fillId="0" borderId="2" xfId="2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5" xfId="0" applyNumberFormat="1" applyFill="1" applyBorder="1" applyAlignment="1">
      <alignment horizontal="center" vertical="center"/>
    </xf>
    <xf numFmtId="179" fontId="8" fillId="4" borderId="12" xfId="0" applyNumberFormat="1" applyFon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7" fillId="6" borderId="33" xfId="0" applyNumberFormat="1" applyFont="1" applyFill="1" applyBorder="1" applyAlignment="1">
      <alignment horizontal="center" vertical="center"/>
    </xf>
    <xf numFmtId="1" fontId="0" fillId="5" borderId="13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178" fontId="0" fillId="2" borderId="35" xfId="0" applyNumberFormat="1" applyFill="1" applyBorder="1" applyAlignment="1">
      <alignment horizontal="center" vertical="center"/>
    </xf>
    <xf numFmtId="0" fontId="1" fillId="0" borderId="0" xfId="0" applyNumberFormat="1" applyFont="1">
      <alignment vertical="center"/>
    </xf>
    <xf numFmtId="41" fontId="5" fillId="0" borderId="14" xfId="2" applyNumberFormat="1" applyFont="1" applyBorder="1">
      <alignment vertical="center"/>
    </xf>
    <xf numFmtId="0" fontId="5" fillId="0" borderId="45" xfId="0" applyNumberFormat="1" applyFont="1" applyBorder="1" applyAlignment="1">
      <alignment horizontal="left" vertical="center"/>
    </xf>
    <xf numFmtId="0" fontId="5" fillId="0" borderId="36" xfId="0" applyNumberFormat="1" applyFont="1" applyBorder="1" applyAlignment="1">
      <alignment horizontal="left" vertical="center"/>
    </xf>
    <xf numFmtId="0" fontId="10" fillId="0" borderId="16" xfId="0" applyNumberFormat="1" applyFont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176" fontId="5" fillId="0" borderId="15" xfId="0" applyNumberFormat="1" applyFont="1" applyBorder="1" applyAlignment="1">
      <alignment horizontal="center" vertical="center"/>
    </xf>
    <xf numFmtId="41" fontId="0" fillId="0" borderId="12" xfId="2" applyNumberFormat="1" applyFon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9" fontId="5" fillId="0" borderId="35" xfId="0" applyNumberFormat="1" applyFont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28" xfId="0" applyNumberFormat="1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1" fillId="5" borderId="34" xfId="0" applyNumberFormat="1" applyFont="1" applyFill="1" applyBorder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center"/>
    </xf>
    <xf numFmtId="0" fontId="10" fillId="0" borderId="42" xfId="0" applyNumberFormat="1" applyFont="1" applyFill="1" applyBorder="1" applyAlignment="1">
      <alignment horizontal="center" vertical="center"/>
    </xf>
    <xf numFmtId="0" fontId="7" fillId="6" borderId="33" xfId="0" applyNumberFormat="1" applyFont="1" applyFill="1" applyBorder="1" applyAlignment="1">
      <alignment horizontal="center" vertical="center"/>
    </xf>
    <xf numFmtId="0" fontId="0" fillId="0" borderId="33" xfId="0" applyNumberFormat="1" applyFont="1" applyFill="1" applyBorder="1" applyAlignment="1">
      <alignment horizontal="left" vertical="center"/>
    </xf>
    <xf numFmtId="177" fontId="7" fillId="3" borderId="33" xfId="0" applyNumberFormat="1" applyFont="1" applyFill="1" applyBorder="1" applyAlignment="1">
      <alignment horizontal="center" vertical="center"/>
    </xf>
    <xf numFmtId="0" fontId="7" fillId="3" borderId="33" xfId="0" applyNumberFormat="1" applyFont="1" applyFill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37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37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0" fillId="0" borderId="44" xfId="1" applyNumberFormat="1" applyFont="1" applyBorder="1" applyAlignment="1">
      <alignment horizontal="center" vertical="center"/>
    </xf>
    <xf numFmtId="9" fontId="0" fillId="0" borderId="36" xfId="1" applyNumberFormat="1" applyFont="1" applyBorder="1" applyAlignment="1">
      <alignment horizontal="center" vertical="center"/>
    </xf>
    <xf numFmtId="9" fontId="0" fillId="0" borderId="39" xfId="1" applyNumberFormat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14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9" fontId="17" fillId="0" borderId="28" xfId="1" applyNumberFormat="1" applyFont="1" applyBorder="1" applyAlignment="1">
      <alignment horizontal="center" vertical="center"/>
    </xf>
    <xf numFmtId="9" fontId="17" fillId="0" borderId="14" xfId="1" applyNumberFormat="1" applyFont="1" applyBorder="1" applyAlignment="1">
      <alignment horizontal="center" vertical="center"/>
    </xf>
    <xf numFmtId="9" fontId="17" fillId="0" borderId="5" xfId="1" applyNumberFormat="1" applyFont="1" applyBorder="1" applyAlignment="1">
      <alignment horizontal="center" vertical="center"/>
    </xf>
    <xf numFmtId="180" fontId="0" fillId="3" borderId="27" xfId="0" applyNumberFormat="1" applyFont="1" applyFill="1" applyBorder="1" applyAlignment="1">
      <alignment horizontal="center" vertical="center"/>
    </xf>
    <xf numFmtId="180" fontId="0" fillId="3" borderId="37" xfId="0" applyNumberFormat="1" applyFont="1" applyFill="1" applyBorder="1" applyAlignment="1">
      <alignment horizontal="center" vertical="center"/>
    </xf>
    <xf numFmtId="180" fontId="0" fillId="3" borderId="6" xfId="0" applyNumberFormat="1" applyFont="1" applyFill="1" applyBorder="1" applyAlignment="1">
      <alignment horizontal="center" vertical="center"/>
    </xf>
    <xf numFmtId="0" fontId="10" fillId="0" borderId="38" xfId="0" applyNumberFormat="1" applyFont="1" applyBorder="1" applyAlignment="1">
      <alignment horizontal="center" vertical="center"/>
    </xf>
    <xf numFmtId="0" fontId="10" fillId="0" borderId="3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41" fontId="0" fillId="0" borderId="46" xfId="0" applyNumberFormat="1" applyFont="1" applyBorder="1" applyAlignment="1">
      <alignment horizontal="center" vertical="center"/>
    </xf>
    <xf numFmtId="41" fontId="0" fillId="0" borderId="15" xfId="0" applyNumberFormat="1" applyFont="1" applyBorder="1" applyAlignment="1">
      <alignment horizontal="center" vertical="center"/>
    </xf>
    <xf numFmtId="0" fontId="0" fillId="0" borderId="41" xfId="0" applyNumberFormat="1" applyFont="1" applyBorder="1" applyAlignment="1">
      <alignment horizontal="center" vertical="center"/>
    </xf>
    <xf numFmtId="9" fontId="0" fillId="0" borderId="29" xfId="1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9" fontId="0" fillId="0" borderId="4" xfId="1" applyNumberFormat="1" applyFont="1" applyBorder="1" applyAlignment="1">
      <alignment horizontal="center" vertical="center"/>
    </xf>
    <xf numFmtId="0" fontId="10" fillId="0" borderId="44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7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43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41" fontId="0" fillId="0" borderId="40" xfId="0" applyNumberFormat="1" applyFont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176" fontId="0" fillId="0" borderId="29" xfId="1" applyNumberFormat="1" applyFont="1" applyFill="1" applyBorder="1" applyAlignment="1">
      <alignment horizontal="center" vertical="center"/>
    </xf>
    <xf numFmtId="176" fontId="0" fillId="0" borderId="16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80" fontId="0" fillId="0" borderId="28" xfId="0" applyNumberFormat="1" applyBorder="1" applyAlignment="1">
      <alignment horizontal="center" vertical="center"/>
    </xf>
    <xf numFmtId="180" fontId="0" fillId="0" borderId="14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9" fontId="17" fillId="0" borderId="28" xfId="1" applyFont="1" applyBorder="1" applyAlignment="1">
      <alignment horizontal="center" vertical="center"/>
    </xf>
    <xf numFmtId="9" fontId="17" fillId="0" borderId="14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180" fontId="8" fillId="4" borderId="27" xfId="0" applyNumberFormat="1" applyFont="1" applyFill="1" applyBorder="1" applyAlignment="1">
      <alignment horizontal="center" vertical="center"/>
    </xf>
    <xf numFmtId="180" fontId="8" fillId="4" borderId="37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11" fillId="2" borderId="17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showGridLines="0" tabSelected="1" zoomScale="85" zoomScaleNormal="85" zoomScaleSheetLayoutView="75" workbookViewId="0">
      <pane ySplit="6" topLeftCell="A7" activePane="bottomLeft" state="frozen"/>
      <selection pane="bottomLeft" activeCell="A48" sqref="A48"/>
    </sheetView>
  </sheetViews>
  <sheetFormatPr defaultColWidth="8.625" defaultRowHeight="16.5" x14ac:dyDescent="0.3"/>
  <cols>
    <col min="1" max="1" width="8.625" style="1"/>
    <col min="2" max="2" width="15.625" style="1" customWidth="1"/>
    <col min="3" max="3" width="11" style="1" bestFit="1" customWidth="1"/>
    <col min="4" max="4" width="26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6" width="8.625" style="1"/>
    <col min="17" max="17" width="13" style="1" bestFit="1" customWidth="1"/>
    <col min="18" max="16384" width="8.625" style="1"/>
  </cols>
  <sheetData>
    <row r="1" spans="1:16" ht="30" customHeight="1" x14ac:dyDescent="0.3">
      <c r="A1" s="134" t="s">
        <v>38</v>
      </c>
      <c r="B1" s="134"/>
      <c r="C1" s="134"/>
      <c r="D1" s="134"/>
      <c r="E1" s="134"/>
      <c r="G1" s="129" t="s">
        <v>40</v>
      </c>
      <c r="H1" s="125">
        <v>880000000</v>
      </c>
      <c r="I1" s="1" t="s">
        <v>23</v>
      </c>
      <c r="J1" s="101" t="s">
        <v>57</v>
      </c>
    </row>
    <row r="2" spans="1:16" ht="30" customHeight="1" x14ac:dyDescent="0.3">
      <c r="A2" s="79" t="s">
        <v>48</v>
      </c>
      <c r="B2" s="135" t="s">
        <v>65</v>
      </c>
      <c r="C2" s="135"/>
      <c r="D2" s="135"/>
      <c r="E2" s="135"/>
      <c r="F2" s="10"/>
      <c r="G2" s="128"/>
    </row>
    <row r="3" spans="1:16" ht="30" customHeight="1" x14ac:dyDescent="0.3">
      <c r="A3" s="136" t="s">
        <v>46</v>
      </c>
      <c r="B3" s="136"/>
      <c r="C3" s="111" t="s">
        <v>14</v>
      </c>
      <c r="D3" s="111" t="s">
        <v>43</v>
      </c>
      <c r="E3" s="111" t="s">
        <v>16</v>
      </c>
      <c r="F3" s="10"/>
      <c r="G3" s="128"/>
      <c r="H3" s="126"/>
    </row>
    <row r="4" spans="1:16" ht="30" customHeight="1" x14ac:dyDescent="0.3">
      <c r="A4" s="137" t="s">
        <v>31</v>
      </c>
      <c r="B4" s="137"/>
      <c r="C4" s="80">
        <v>12</v>
      </c>
      <c r="D4" s="81">
        <f>M22</f>
        <v>9.4</v>
      </c>
      <c r="E4" s="138">
        <f>SUM(D4:D6)</f>
        <v>17.399999999999999</v>
      </c>
      <c r="F4" s="10"/>
      <c r="G4" s="128"/>
      <c r="H4" s="126"/>
    </row>
    <row r="5" spans="1:16" ht="30" customHeight="1" x14ac:dyDescent="0.3">
      <c r="A5" s="137" t="s">
        <v>8</v>
      </c>
      <c r="B5" s="137"/>
      <c r="C5" s="80">
        <v>10</v>
      </c>
      <c r="D5" s="81">
        <f>+M39</f>
        <v>8</v>
      </c>
      <c r="E5" s="139"/>
      <c r="F5" s="10"/>
      <c r="G5" s="130"/>
      <c r="H5" s="126"/>
    </row>
    <row r="6" spans="1:16" ht="30" customHeight="1" x14ac:dyDescent="0.3">
      <c r="A6" s="137" t="s">
        <v>35</v>
      </c>
      <c r="B6" s="137"/>
      <c r="C6" s="80">
        <v>8</v>
      </c>
      <c r="D6" s="81">
        <f>I48</f>
        <v>0</v>
      </c>
      <c r="E6" s="139"/>
      <c r="F6" s="15"/>
      <c r="G6" s="130"/>
      <c r="H6" s="127"/>
      <c r="I6" s="17"/>
      <c r="J6" s="17"/>
      <c r="K6" s="17"/>
      <c r="L6" s="17"/>
      <c r="M6" s="17"/>
    </row>
    <row r="7" spans="1:16" ht="30" customHeight="1" x14ac:dyDescent="0.3">
      <c r="A7" s="13"/>
      <c r="B7" s="14"/>
      <c r="C7" s="14"/>
      <c r="D7" s="14"/>
      <c r="E7" s="14"/>
      <c r="F7" s="15"/>
      <c r="G7" s="16"/>
      <c r="H7" s="17"/>
      <c r="I7" s="17"/>
      <c r="J7" s="17"/>
      <c r="K7" s="17"/>
      <c r="L7" s="17"/>
      <c r="M7" s="17"/>
    </row>
    <row r="8" spans="1:16" ht="24.95" customHeight="1" x14ac:dyDescent="0.3">
      <c r="A8" s="140" t="s">
        <v>50</v>
      </c>
      <c r="B8" s="141"/>
      <c r="C8" s="142"/>
      <c r="D8" s="143" t="s">
        <v>9</v>
      </c>
      <c r="E8" s="143"/>
      <c r="F8" s="143"/>
      <c r="G8" s="143"/>
      <c r="H8" s="143"/>
      <c r="I8" s="143"/>
      <c r="J8" s="143"/>
      <c r="K8" s="143"/>
      <c r="L8" s="143"/>
      <c r="M8" s="144"/>
      <c r="O8" s="115"/>
      <c r="P8" s="115"/>
    </row>
    <row r="9" spans="1:16" ht="51" customHeight="1" x14ac:dyDescent="0.3">
      <c r="A9" s="70" t="s">
        <v>28</v>
      </c>
      <c r="B9" s="71" t="s">
        <v>13</v>
      </c>
      <c r="C9" s="72" t="s">
        <v>44</v>
      </c>
      <c r="D9" s="73" t="s">
        <v>47</v>
      </c>
      <c r="E9" s="74" t="s">
        <v>36</v>
      </c>
      <c r="F9" s="71" t="s">
        <v>33</v>
      </c>
      <c r="G9" s="89" t="s">
        <v>55</v>
      </c>
      <c r="H9" s="71" t="s">
        <v>37</v>
      </c>
      <c r="I9" s="90" t="s">
        <v>56</v>
      </c>
      <c r="J9" s="91" t="s">
        <v>58</v>
      </c>
      <c r="K9" s="89" t="s">
        <v>6</v>
      </c>
      <c r="L9" s="90" t="s">
        <v>1</v>
      </c>
      <c r="M9" s="94" t="s">
        <v>7</v>
      </c>
    </row>
    <row r="10" spans="1:16" ht="24.95" customHeight="1" x14ac:dyDescent="0.3">
      <c r="A10" s="145" t="s">
        <v>12</v>
      </c>
      <c r="B10" s="148" t="s">
        <v>41</v>
      </c>
      <c r="C10" s="151" t="s">
        <v>26</v>
      </c>
      <c r="D10" s="68" t="s">
        <v>45</v>
      </c>
      <c r="E10" s="18" t="s">
        <v>32</v>
      </c>
      <c r="F10" s="19">
        <v>100000000</v>
      </c>
      <c r="G10" s="20">
        <v>1</v>
      </c>
      <c r="H10" s="36">
        <f t="shared" ref="H10:H21" si="0">G10*F10</f>
        <v>100000000</v>
      </c>
      <c r="I10" s="154">
        <f>SUM(H10:H12)</f>
        <v>205000000</v>
      </c>
      <c r="J10" s="157">
        <f>I10/H$1</f>
        <v>0.23295454545454544</v>
      </c>
      <c r="K10" s="160">
        <v>3</v>
      </c>
      <c r="L10" s="163">
        <f>IF(AND(J10&gt;=1),1,IF(AND(J10&lt;1,J10&gt;=0.7),0.9,IF(AND(J10&lt;0.7,J10&gt;=0.4),0.8,0.7)))</f>
        <v>0.7</v>
      </c>
      <c r="M10" s="166">
        <f>K10*L10</f>
        <v>2.0999999999999996</v>
      </c>
    </row>
    <row r="11" spans="1:16" ht="24.95" customHeight="1" x14ac:dyDescent="0.3">
      <c r="A11" s="146"/>
      <c r="B11" s="149"/>
      <c r="C11" s="152"/>
      <c r="D11" s="96" t="s">
        <v>45</v>
      </c>
      <c r="E11" s="97" t="s">
        <v>32</v>
      </c>
      <c r="F11" s="98">
        <v>50000000</v>
      </c>
      <c r="G11" s="25">
        <v>0.1</v>
      </c>
      <c r="H11" s="99">
        <f>F11*G11</f>
        <v>5000000</v>
      </c>
      <c r="I11" s="155"/>
      <c r="J11" s="158"/>
      <c r="K11" s="161"/>
      <c r="L11" s="164"/>
      <c r="M11" s="167"/>
    </row>
    <row r="12" spans="1:16" ht="24.95" customHeight="1" x14ac:dyDescent="0.3">
      <c r="A12" s="147"/>
      <c r="B12" s="150"/>
      <c r="C12" s="153"/>
      <c r="D12" s="69" t="s">
        <v>45</v>
      </c>
      <c r="E12" s="57" t="s">
        <v>32</v>
      </c>
      <c r="F12" s="58">
        <v>100000000</v>
      </c>
      <c r="G12" s="59">
        <v>1</v>
      </c>
      <c r="H12" s="95">
        <f>G12*F12</f>
        <v>100000000</v>
      </c>
      <c r="I12" s="156"/>
      <c r="J12" s="159"/>
      <c r="K12" s="162"/>
      <c r="L12" s="165"/>
      <c r="M12" s="167"/>
    </row>
    <row r="13" spans="1:16" ht="24.95" customHeight="1" x14ac:dyDescent="0.3">
      <c r="A13" s="181" t="s">
        <v>11</v>
      </c>
      <c r="B13" s="182" t="s">
        <v>18</v>
      </c>
      <c r="C13" s="183" t="s">
        <v>25</v>
      </c>
      <c r="D13" s="117" t="s">
        <v>45</v>
      </c>
      <c r="E13" s="57" t="s">
        <v>61</v>
      </c>
      <c r="F13" s="19">
        <v>832000000</v>
      </c>
      <c r="G13" s="20">
        <v>0.5</v>
      </c>
      <c r="H13" s="36">
        <f t="shared" si="0"/>
        <v>416000000</v>
      </c>
      <c r="I13" s="184">
        <f>SUM(H13:H15)</f>
        <v>601000000</v>
      </c>
      <c r="J13" s="178">
        <f>I13/H$1</f>
        <v>0.68295454545454548</v>
      </c>
      <c r="K13" s="160">
        <v>4</v>
      </c>
      <c r="L13" s="163">
        <f t="shared" ref="L13" si="1">IF(AND(J13&gt;=1),1,IF(AND(J13&lt;1,J13&gt;=0.7),0.9,IF(AND(J13&lt;0.7,J13&gt;=0.4),0.8,0.7)))</f>
        <v>0.8</v>
      </c>
      <c r="M13" s="166">
        <f t="shared" ref="M13" si="2">K13*L13</f>
        <v>3.2</v>
      </c>
    </row>
    <row r="14" spans="1:16" ht="24.95" customHeight="1" x14ac:dyDescent="0.3">
      <c r="A14" s="146"/>
      <c r="B14" s="149"/>
      <c r="C14" s="152"/>
      <c r="D14" s="118" t="s">
        <v>45</v>
      </c>
      <c r="E14" s="57" t="s">
        <v>61</v>
      </c>
      <c r="F14" s="116">
        <v>200000000</v>
      </c>
      <c r="G14" s="25">
        <v>0.1</v>
      </c>
      <c r="H14" s="99">
        <f>F14*G14</f>
        <v>20000000</v>
      </c>
      <c r="I14" s="155"/>
      <c r="J14" s="179"/>
      <c r="K14" s="161"/>
      <c r="L14" s="164"/>
      <c r="M14" s="167"/>
    </row>
    <row r="15" spans="1:16" ht="24.95" customHeight="1" x14ac:dyDescent="0.3">
      <c r="A15" s="170"/>
      <c r="B15" s="172"/>
      <c r="C15" s="174"/>
      <c r="D15" s="65" t="s">
        <v>45</v>
      </c>
      <c r="E15" s="57" t="s">
        <v>61</v>
      </c>
      <c r="F15" s="26">
        <v>165000000</v>
      </c>
      <c r="G15" s="27">
        <v>1</v>
      </c>
      <c r="H15" s="37">
        <f t="shared" si="0"/>
        <v>165000000</v>
      </c>
      <c r="I15" s="185"/>
      <c r="J15" s="180"/>
      <c r="K15" s="162"/>
      <c r="L15" s="165"/>
      <c r="M15" s="168"/>
    </row>
    <row r="16" spans="1:16" ht="24.95" customHeight="1" x14ac:dyDescent="0.3">
      <c r="A16" s="169" t="s">
        <v>24</v>
      </c>
      <c r="B16" s="171" t="s">
        <v>42</v>
      </c>
      <c r="C16" s="173" t="s">
        <v>10</v>
      </c>
      <c r="D16" s="52" t="s">
        <v>45</v>
      </c>
      <c r="E16" s="57" t="s">
        <v>62</v>
      </c>
      <c r="F16" s="22">
        <v>336000000</v>
      </c>
      <c r="G16" s="23">
        <v>1</v>
      </c>
      <c r="H16" s="56">
        <f t="shared" si="0"/>
        <v>336000000</v>
      </c>
      <c r="I16" s="175">
        <f>SUM(H16:H18)</f>
        <v>832600000</v>
      </c>
      <c r="J16" s="178">
        <f>I16/H$1</f>
        <v>0.94613636363636366</v>
      </c>
      <c r="K16" s="160">
        <v>1</v>
      </c>
      <c r="L16" s="163">
        <f t="shared" ref="L16" si="3">IF(AND(J16&gt;=1),1,IF(AND(J16&lt;1,J16&gt;=0.7),0.9,IF(AND(J16&lt;0.7,J16&gt;=0.4),0.8,0.7)))</f>
        <v>0.9</v>
      </c>
      <c r="M16" s="167">
        <f t="shared" ref="M16" si="4">K16*L16</f>
        <v>0.9</v>
      </c>
    </row>
    <row r="17" spans="1:13" ht="24.95" customHeight="1" x14ac:dyDescent="0.3">
      <c r="A17" s="146"/>
      <c r="B17" s="149"/>
      <c r="C17" s="152"/>
      <c r="D17" s="52" t="s">
        <v>45</v>
      </c>
      <c r="E17" s="57" t="s">
        <v>62</v>
      </c>
      <c r="F17" s="116">
        <v>300000000</v>
      </c>
      <c r="G17" s="25">
        <v>0.1</v>
      </c>
      <c r="H17" s="99">
        <f>F17*G17</f>
        <v>30000000</v>
      </c>
      <c r="I17" s="176"/>
      <c r="J17" s="179"/>
      <c r="K17" s="161"/>
      <c r="L17" s="164"/>
      <c r="M17" s="167"/>
    </row>
    <row r="18" spans="1:13" ht="24.95" customHeight="1" x14ac:dyDescent="0.3">
      <c r="A18" s="170"/>
      <c r="B18" s="172"/>
      <c r="C18" s="174"/>
      <c r="D18" s="65" t="s">
        <v>45</v>
      </c>
      <c r="E18" s="57" t="s">
        <v>62</v>
      </c>
      <c r="F18" s="26">
        <v>466600000</v>
      </c>
      <c r="G18" s="27">
        <v>1</v>
      </c>
      <c r="H18" s="37">
        <f t="shared" si="0"/>
        <v>466600000</v>
      </c>
      <c r="I18" s="177"/>
      <c r="J18" s="180"/>
      <c r="K18" s="162"/>
      <c r="L18" s="165"/>
      <c r="M18" s="167"/>
    </row>
    <row r="19" spans="1:13" ht="24.95" customHeight="1" x14ac:dyDescent="0.3">
      <c r="A19" s="209" t="s">
        <v>70</v>
      </c>
      <c r="B19" s="182" t="s">
        <v>18</v>
      </c>
      <c r="C19" s="183" t="s">
        <v>60</v>
      </c>
      <c r="D19" s="52" t="s">
        <v>45</v>
      </c>
      <c r="E19" s="57" t="s">
        <v>63</v>
      </c>
      <c r="F19" s="26">
        <v>200000000</v>
      </c>
      <c r="G19" s="27">
        <v>1</v>
      </c>
      <c r="H19" s="37">
        <f t="shared" si="0"/>
        <v>200000000</v>
      </c>
      <c r="I19" s="193">
        <f>SUM(H19:H21)</f>
        <v>450000000</v>
      </c>
      <c r="J19" s="178">
        <f>I19/H$1</f>
        <v>0.51136363636363635</v>
      </c>
      <c r="K19" s="161">
        <v>4</v>
      </c>
      <c r="L19" s="164">
        <f t="shared" ref="L19" si="5">IF(AND(J19&gt;=1),1,IF(AND(J19&lt;1,J19&gt;=0.7),0.9,IF(AND(J19&lt;0.7,J19&gt;=0.4),0.8,0.7)))</f>
        <v>0.8</v>
      </c>
      <c r="M19" s="166">
        <f t="shared" ref="M19" si="6">K19*L19</f>
        <v>3.2</v>
      </c>
    </row>
    <row r="20" spans="1:13" ht="24.95" customHeight="1" x14ac:dyDescent="0.3">
      <c r="A20" s="210"/>
      <c r="B20" s="149"/>
      <c r="C20" s="152"/>
      <c r="D20" s="52" t="s">
        <v>45</v>
      </c>
      <c r="E20" s="57" t="s">
        <v>63</v>
      </c>
      <c r="F20" s="26">
        <v>100000000</v>
      </c>
      <c r="G20" s="27">
        <v>0.5</v>
      </c>
      <c r="H20" s="37">
        <f t="shared" si="0"/>
        <v>50000000</v>
      </c>
      <c r="I20" s="176"/>
      <c r="J20" s="179"/>
      <c r="K20" s="161"/>
      <c r="L20" s="164"/>
      <c r="M20" s="167"/>
    </row>
    <row r="21" spans="1:13" ht="24.95" customHeight="1" x14ac:dyDescent="0.3">
      <c r="A21" s="211"/>
      <c r="B21" s="172"/>
      <c r="C21" s="174"/>
      <c r="D21" s="52" t="s">
        <v>45</v>
      </c>
      <c r="E21" s="57" t="s">
        <v>63</v>
      </c>
      <c r="F21" s="26">
        <v>200000000</v>
      </c>
      <c r="G21" s="27">
        <v>1</v>
      </c>
      <c r="H21" s="37">
        <f t="shared" si="0"/>
        <v>200000000</v>
      </c>
      <c r="I21" s="177"/>
      <c r="J21" s="180"/>
      <c r="K21" s="161"/>
      <c r="L21" s="164"/>
      <c r="M21" s="167"/>
    </row>
    <row r="22" spans="1:13" ht="24.95" customHeight="1" x14ac:dyDescent="0.3">
      <c r="A22" s="29"/>
      <c r="B22" s="100" t="s">
        <v>0</v>
      </c>
      <c r="C22" s="30"/>
      <c r="D22" s="31"/>
      <c r="E22" s="31"/>
      <c r="F22" s="32"/>
      <c r="G22" s="33"/>
      <c r="H22" s="34"/>
      <c r="I22" s="35"/>
      <c r="J22" s="41" t="s">
        <v>27</v>
      </c>
      <c r="K22" s="42">
        <f>SUM(K10:K21)</f>
        <v>12</v>
      </c>
      <c r="L22" s="93"/>
      <c r="M22" s="113">
        <f>SUM(M10:M21)</f>
        <v>9.4</v>
      </c>
    </row>
    <row r="23" spans="1:13" ht="24.95" customHeight="1" x14ac:dyDescent="0.3">
      <c r="B23" s="1" t="s">
        <v>59</v>
      </c>
    </row>
    <row r="24" spans="1:13" ht="24.95" customHeight="1" x14ac:dyDescent="0.3"/>
    <row r="25" spans="1:13" ht="24.95" customHeight="1" x14ac:dyDescent="0.3">
      <c r="A25" s="189" t="s">
        <v>50</v>
      </c>
      <c r="B25" s="190"/>
      <c r="C25" s="192"/>
      <c r="D25" s="194" t="s">
        <v>54</v>
      </c>
      <c r="E25" s="194"/>
      <c r="F25" s="194"/>
      <c r="G25" s="194"/>
      <c r="H25" s="194"/>
      <c r="I25" s="194"/>
      <c r="J25" s="194"/>
      <c r="K25" s="194"/>
      <c r="L25" s="194"/>
      <c r="M25" s="195"/>
    </row>
    <row r="26" spans="1:13" ht="54.75" customHeight="1" x14ac:dyDescent="0.3">
      <c r="A26" s="49" t="s">
        <v>21</v>
      </c>
      <c r="B26" s="5" t="s">
        <v>13</v>
      </c>
      <c r="C26" s="50" t="s">
        <v>51</v>
      </c>
      <c r="D26" s="48" t="s">
        <v>22</v>
      </c>
      <c r="E26" s="43" t="s">
        <v>36</v>
      </c>
      <c r="F26" s="71" t="s">
        <v>33</v>
      </c>
      <c r="G26" s="89" t="s">
        <v>55</v>
      </c>
      <c r="H26" s="71" t="s">
        <v>39</v>
      </c>
      <c r="I26" s="90" t="s">
        <v>29</v>
      </c>
      <c r="J26" s="91" t="s">
        <v>5</v>
      </c>
      <c r="K26" s="44" t="s">
        <v>53</v>
      </c>
      <c r="L26" s="90" t="s">
        <v>2</v>
      </c>
      <c r="M26" s="94" t="s">
        <v>30</v>
      </c>
    </row>
    <row r="27" spans="1:13" ht="24.95" customHeight="1" x14ac:dyDescent="0.3">
      <c r="A27" s="145" t="s">
        <v>12</v>
      </c>
      <c r="B27" s="148" t="s">
        <v>41</v>
      </c>
      <c r="C27" s="186">
        <v>0.2</v>
      </c>
      <c r="D27" s="51" t="s">
        <v>45</v>
      </c>
      <c r="E27" s="18" t="s">
        <v>32</v>
      </c>
      <c r="F27" s="21">
        <v>445500000</v>
      </c>
      <c r="G27" s="20">
        <v>0.44500000000000001</v>
      </c>
      <c r="H27" s="39">
        <f>F27*G27</f>
        <v>198247500</v>
      </c>
      <c r="I27" s="11">
        <f>H27*C$27</f>
        <v>39649500</v>
      </c>
      <c r="J27" s="196">
        <f>SUM(I27:I38)/H1</f>
        <v>0.6444964772727273</v>
      </c>
      <c r="K27" s="199">
        <v>10</v>
      </c>
      <c r="L27" s="202">
        <f>IF(AND(J27&gt;=1),1,IF(AND(J27&lt;1,J27&gt;=0.7),0.9,IF(AND(J27&lt;0.7,J27&gt;=0.4),0.8,0.7)))</f>
        <v>0.8</v>
      </c>
      <c r="M27" s="205">
        <f>K27*L27</f>
        <v>8</v>
      </c>
    </row>
    <row r="28" spans="1:13" ht="24.95" customHeight="1" x14ac:dyDescent="0.3">
      <c r="A28" s="146"/>
      <c r="B28" s="149"/>
      <c r="C28" s="187"/>
      <c r="D28" s="52" t="s">
        <v>45</v>
      </c>
      <c r="E28" s="83"/>
      <c r="F28" s="38">
        <v>336000000</v>
      </c>
      <c r="G28" s="23">
        <v>0.54500000000000004</v>
      </c>
      <c r="H28" s="40">
        <f t="shared" ref="H28:H38" si="7">F28*G28</f>
        <v>183120000</v>
      </c>
      <c r="I28" s="12">
        <f>H28*C$27</f>
        <v>36624000</v>
      </c>
      <c r="J28" s="197"/>
      <c r="K28" s="200"/>
      <c r="L28" s="203"/>
      <c r="M28" s="206"/>
    </row>
    <row r="29" spans="1:13" ht="24.95" customHeight="1" x14ac:dyDescent="0.3">
      <c r="A29" s="147"/>
      <c r="B29" s="150"/>
      <c r="C29" s="188"/>
      <c r="D29" s="60" t="s">
        <v>45</v>
      </c>
      <c r="E29" s="84"/>
      <c r="F29" s="61">
        <v>336000000</v>
      </c>
      <c r="G29" s="59">
        <v>0.54</v>
      </c>
      <c r="H29" s="62">
        <f t="shared" si="7"/>
        <v>181440000</v>
      </c>
      <c r="I29" s="63">
        <f>H29*C$27</f>
        <v>36288000</v>
      </c>
      <c r="J29" s="197"/>
      <c r="K29" s="200"/>
      <c r="L29" s="203"/>
      <c r="M29" s="206"/>
    </row>
    <row r="30" spans="1:13" ht="24.95" customHeight="1" x14ac:dyDescent="0.3">
      <c r="A30" s="145" t="s">
        <v>11</v>
      </c>
      <c r="B30" s="148" t="s">
        <v>18</v>
      </c>
      <c r="C30" s="186">
        <v>0.25</v>
      </c>
      <c r="D30" s="51" t="s">
        <v>45</v>
      </c>
      <c r="E30" s="82"/>
      <c r="F30" s="21">
        <v>485280000</v>
      </c>
      <c r="G30" s="20">
        <v>0.47</v>
      </c>
      <c r="H30" s="36">
        <f t="shared" si="7"/>
        <v>228081600</v>
      </c>
      <c r="I30" s="64">
        <f>H30*C$30</f>
        <v>57020400</v>
      </c>
      <c r="J30" s="197"/>
      <c r="K30" s="200"/>
      <c r="L30" s="203"/>
      <c r="M30" s="206"/>
    </row>
    <row r="31" spans="1:13" ht="24.95" customHeight="1" x14ac:dyDescent="0.3">
      <c r="A31" s="146"/>
      <c r="B31" s="149"/>
      <c r="C31" s="187"/>
      <c r="D31" s="53" t="s">
        <v>45</v>
      </c>
      <c r="E31" s="85"/>
      <c r="F31" s="24">
        <v>696000000</v>
      </c>
      <c r="G31" s="25">
        <v>0.4</v>
      </c>
      <c r="H31" s="99">
        <f t="shared" si="7"/>
        <v>278400000</v>
      </c>
      <c r="I31" s="2">
        <f>H31*C$30</f>
        <v>69600000</v>
      </c>
      <c r="J31" s="197"/>
      <c r="K31" s="200"/>
      <c r="L31" s="203"/>
      <c r="M31" s="206"/>
    </row>
    <row r="32" spans="1:13" ht="24.95" customHeight="1" x14ac:dyDescent="0.3">
      <c r="A32" s="147"/>
      <c r="B32" s="150"/>
      <c r="C32" s="188"/>
      <c r="D32" s="65" t="s">
        <v>45</v>
      </c>
      <c r="E32" s="86"/>
      <c r="F32" s="28">
        <v>495000000</v>
      </c>
      <c r="G32" s="27">
        <v>0.9</v>
      </c>
      <c r="H32" s="37">
        <f t="shared" si="7"/>
        <v>445500000</v>
      </c>
      <c r="I32" s="66">
        <f>H32*C$30</f>
        <v>111375000</v>
      </c>
      <c r="J32" s="197"/>
      <c r="K32" s="200"/>
      <c r="L32" s="203"/>
      <c r="M32" s="206"/>
    </row>
    <row r="33" spans="1:13" ht="24.95" customHeight="1" x14ac:dyDescent="0.3">
      <c r="A33" s="145" t="s">
        <v>24</v>
      </c>
      <c r="B33" s="148" t="s">
        <v>42</v>
      </c>
      <c r="C33" s="186">
        <v>0.3</v>
      </c>
      <c r="D33" s="51" t="s">
        <v>45</v>
      </c>
      <c r="E33" s="82"/>
      <c r="F33" s="21">
        <v>374000000</v>
      </c>
      <c r="G33" s="20">
        <v>0.25</v>
      </c>
      <c r="H33" s="36">
        <f t="shared" si="7"/>
        <v>93500000</v>
      </c>
      <c r="I33" s="64">
        <f>H33*C$33</f>
        <v>28050000</v>
      </c>
      <c r="J33" s="197"/>
      <c r="K33" s="200"/>
      <c r="L33" s="203"/>
      <c r="M33" s="206"/>
    </row>
    <row r="34" spans="1:13" ht="24.95" customHeight="1" x14ac:dyDescent="0.3">
      <c r="A34" s="146"/>
      <c r="B34" s="149"/>
      <c r="C34" s="187"/>
      <c r="D34" s="53" t="s">
        <v>45</v>
      </c>
      <c r="E34" s="85"/>
      <c r="F34" s="24">
        <v>441000000</v>
      </c>
      <c r="G34" s="25">
        <v>0.5</v>
      </c>
      <c r="H34" s="99">
        <f t="shared" si="7"/>
        <v>220500000</v>
      </c>
      <c r="I34" s="2">
        <f>H34*C$33</f>
        <v>66150000</v>
      </c>
      <c r="J34" s="197"/>
      <c r="K34" s="200"/>
      <c r="L34" s="203"/>
      <c r="M34" s="206"/>
    </row>
    <row r="35" spans="1:13" ht="24.75" customHeight="1" x14ac:dyDescent="0.3">
      <c r="A35" s="147"/>
      <c r="B35" s="150"/>
      <c r="C35" s="188"/>
      <c r="D35" s="65" t="s">
        <v>45</v>
      </c>
      <c r="E35" s="86"/>
      <c r="F35" s="28">
        <v>33000000</v>
      </c>
      <c r="G35" s="27">
        <v>1</v>
      </c>
      <c r="H35" s="37">
        <f t="shared" si="7"/>
        <v>33000000</v>
      </c>
      <c r="I35" s="66">
        <f>H35*C$33</f>
        <v>9900000</v>
      </c>
      <c r="J35" s="197"/>
      <c r="K35" s="200"/>
      <c r="L35" s="203"/>
      <c r="M35" s="206"/>
    </row>
    <row r="36" spans="1:13" ht="24.75" customHeight="1" x14ac:dyDescent="0.3">
      <c r="A36" s="145" t="s">
        <v>70</v>
      </c>
      <c r="B36" s="148" t="s">
        <v>64</v>
      </c>
      <c r="C36" s="186">
        <v>0.25</v>
      </c>
      <c r="D36" s="65" t="s">
        <v>45</v>
      </c>
      <c r="E36" s="84"/>
      <c r="F36" s="26">
        <v>200000000</v>
      </c>
      <c r="G36" s="27">
        <v>1</v>
      </c>
      <c r="H36" s="37">
        <f t="shared" si="7"/>
        <v>200000000</v>
      </c>
      <c r="I36" s="122">
        <f>H36*C$36</f>
        <v>50000000</v>
      </c>
      <c r="J36" s="197"/>
      <c r="K36" s="200"/>
      <c r="L36" s="203"/>
      <c r="M36" s="206"/>
    </row>
    <row r="37" spans="1:13" ht="24.75" customHeight="1" x14ac:dyDescent="0.3">
      <c r="A37" s="146"/>
      <c r="B37" s="149"/>
      <c r="C37" s="187"/>
      <c r="D37" s="65" t="s">
        <v>45</v>
      </c>
      <c r="E37" s="84"/>
      <c r="F37" s="26">
        <v>100000000</v>
      </c>
      <c r="G37" s="27">
        <v>0.5</v>
      </c>
      <c r="H37" s="37">
        <f t="shared" si="7"/>
        <v>50000000</v>
      </c>
      <c r="I37" s="66">
        <f>H37*C$36</f>
        <v>12500000</v>
      </c>
      <c r="J37" s="197"/>
      <c r="K37" s="200"/>
      <c r="L37" s="203"/>
      <c r="M37" s="206"/>
    </row>
    <row r="38" spans="1:13" ht="24.75" customHeight="1" x14ac:dyDescent="0.3">
      <c r="A38" s="147"/>
      <c r="B38" s="150"/>
      <c r="C38" s="188"/>
      <c r="D38" s="65" t="s">
        <v>45</v>
      </c>
      <c r="E38" s="84"/>
      <c r="F38" s="26">
        <v>200000000</v>
      </c>
      <c r="G38" s="27">
        <v>1</v>
      </c>
      <c r="H38" s="37">
        <f t="shared" si="7"/>
        <v>200000000</v>
      </c>
      <c r="I38" s="66">
        <f>H38*C$36</f>
        <v>50000000</v>
      </c>
      <c r="J38" s="198"/>
      <c r="K38" s="201"/>
      <c r="L38" s="204"/>
      <c r="M38" s="207"/>
    </row>
    <row r="39" spans="1:13" ht="24.95" customHeight="1" x14ac:dyDescent="0.3">
      <c r="A39" s="4"/>
      <c r="B39" s="5" t="s">
        <v>19</v>
      </c>
      <c r="C39" s="55">
        <f>SUM(C27:C38)</f>
        <v>1</v>
      </c>
      <c r="D39" s="54"/>
      <c r="E39" s="5"/>
      <c r="F39" s="6"/>
      <c r="G39" s="7"/>
      <c r="H39" s="6"/>
      <c r="I39" s="8">
        <f>SUM(I27:I38)</f>
        <v>567156900</v>
      </c>
      <c r="J39" s="46"/>
      <c r="K39" s="112">
        <f>SUM(K27:K38)</f>
        <v>10</v>
      </c>
      <c r="L39" s="47"/>
      <c r="M39" s="113">
        <f>SUM(M27:M38)</f>
        <v>8</v>
      </c>
    </row>
    <row r="40" spans="1:13" ht="24.95" customHeight="1" x14ac:dyDescent="0.3">
      <c r="B40" s="1" t="s">
        <v>3</v>
      </c>
      <c r="F40" s="3"/>
      <c r="G40" s="9"/>
    </row>
    <row r="41" spans="1:13" ht="24.95" customHeight="1" x14ac:dyDescent="0.3">
      <c r="F41" s="3"/>
      <c r="G41" s="9"/>
    </row>
    <row r="42" spans="1:13" ht="24.95" customHeight="1" x14ac:dyDescent="0.3">
      <c r="A42" s="189" t="s">
        <v>50</v>
      </c>
      <c r="B42" s="190"/>
      <c r="C42" s="191"/>
      <c r="D42" s="208" t="s">
        <v>34</v>
      </c>
      <c r="E42" s="194"/>
      <c r="F42" s="194"/>
      <c r="G42" s="194"/>
      <c r="H42" s="195"/>
    </row>
    <row r="43" spans="1:13" ht="48" customHeight="1" x14ac:dyDescent="0.3">
      <c r="A43" s="45" t="s">
        <v>28</v>
      </c>
      <c r="B43" s="43" t="s">
        <v>13</v>
      </c>
      <c r="C43" s="43" t="s">
        <v>52</v>
      </c>
      <c r="D43" s="67" t="s">
        <v>49</v>
      </c>
      <c r="E43" s="43" t="s">
        <v>36</v>
      </c>
      <c r="F43" s="133" t="s">
        <v>67</v>
      </c>
      <c r="G43" s="131" t="s">
        <v>68</v>
      </c>
      <c r="H43" s="78" t="s">
        <v>69</v>
      </c>
    </row>
    <row r="44" spans="1:13" ht="24.95" customHeight="1" x14ac:dyDescent="0.3">
      <c r="A44" s="108" t="s">
        <v>12</v>
      </c>
      <c r="B44" s="109" t="s">
        <v>41</v>
      </c>
      <c r="C44" s="110">
        <v>0.2</v>
      </c>
      <c r="D44" s="75" t="s">
        <v>15</v>
      </c>
      <c r="E44" s="18" t="s">
        <v>32</v>
      </c>
      <c r="F44" s="124">
        <v>0.95</v>
      </c>
      <c r="G44" s="123">
        <f>$C$6*F44</f>
        <v>7.6</v>
      </c>
      <c r="H44" s="132">
        <f>G44*C44</f>
        <v>1.52</v>
      </c>
    </row>
    <row r="45" spans="1:13" ht="24.95" customHeight="1" x14ac:dyDescent="0.3">
      <c r="A45" s="92" t="s">
        <v>11</v>
      </c>
      <c r="B45" s="107" t="s">
        <v>18</v>
      </c>
      <c r="C45" s="76">
        <v>0.25</v>
      </c>
      <c r="D45" s="77" t="s">
        <v>17</v>
      </c>
      <c r="E45" s="87"/>
      <c r="F45" s="124">
        <v>1</v>
      </c>
      <c r="G45" s="123">
        <f t="shared" ref="G45:G47" si="8">$C$6*F45</f>
        <v>8</v>
      </c>
      <c r="H45" s="132">
        <f t="shared" ref="H45:H47" si="9">G45*C45</f>
        <v>2</v>
      </c>
    </row>
    <row r="46" spans="1:13" ht="24.95" customHeight="1" x14ac:dyDescent="0.3">
      <c r="A46" s="92" t="s">
        <v>24</v>
      </c>
      <c r="B46" s="107" t="s">
        <v>42</v>
      </c>
      <c r="C46" s="76">
        <v>0.3</v>
      </c>
      <c r="D46" s="77" t="s">
        <v>20</v>
      </c>
      <c r="E46" s="87"/>
      <c r="F46" s="124">
        <v>1</v>
      </c>
      <c r="G46" s="123">
        <f t="shared" si="8"/>
        <v>8</v>
      </c>
      <c r="H46" s="132">
        <f t="shared" si="9"/>
        <v>2.4</v>
      </c>
    </row>
    <row r="47" spans="1:13" ht="24.95" customHeight="1" x14ac:dyDescent="0.3">
      <c r="A47" s="119" t="s">
        <v>70</v>
      </c>
      <c r="B47" s="120" t="s">
        <v>18</v>
      </c>
      <c r="C47" s="121">
        <v>0.25</v>
      </c>
      <c r="D47" s="77" t="s">
        <v>66</v>
      </c>
      <c r="E47" s="87"/>
      <c r="F47" s="124">
        <v>0.9</v>
      </c>
      <c r="G47" s="123">
        <f t="shared" si="8"/>
        <v>7.2</v>
      </c>
      <c r="H47" s="132">
        <f t="shared" si="9"/>
        <v>1.8</v>
      </c>
    </row>
    <row r="48" spans="1:13" ht="24.95" customHeight="1" x14ac:dyDescent="0.3">
      <c r="A48" s="102"/>
      <c r="B48" s="103" t="s">
        <v>19</v>
      </c>
      <c r="C48" s="104">
        <f>SUM(C44:C47)</f>
        <v>1</v>
      </c>
      <c r="D48" s="102"/>
      <c r="E48" s="105"/>
      <c r="F48" s="114"/>
      <c r="G48" s="103">
        <f>SUM(G44:G47)</f>
        <v>30.8</v>
      </c>
      <c r="H48" s="106">
        <f>SUM(H44:H47)</f>
        <v>7.72</v>
      </c>
    </row>
    <row r="49" spans="1:2" ht="24.95" customHeight="1" x14ac:dyDescent="0.3">
      <c r="B49" s="1" t="s">
        <v>4</v>
      </c>
    </row>
    <row r="50" spans="1:2" ht="24.95" customHeight="1" x14ac:dyDescent="0.3">
      <c r="A50" s="88"/>
    </row>
  </sheetData>
  <mergeCells count="61">
    <mergeCell ref="D42:H42"/>
    <mergeCell ref="A19:A21"/>
    <mergeCell ref="B19:B21"/>
    <mergeCell ref="C19:C21"/>
    <mergeCell ref="I19:I21"/>
    <mergeCell ref="B30:B32"/>
    <mergeCell ref="C30:C32"/>
    <mergeCell ref="D25:M25"/>
    <mergeCell ref="J19:J21"/>
    <mergeCell ref="K19:K21"/>
    <mergeCell ref="L19:L21"/>
    <mergeCell ref="M19:M21"/>
    <mergeCell ref="J27:J38"/>
    <mergeCell ref="K27:K38"/>
    <mergeCell ref="L27:L38"/>
    <mergeCell ref="M27:M38"/>
    <mergeCell ref="A33:A35"/>
    <mergeCell ref="B33:B35"/>
    <mergeCell ref="C33:C35"/>
    <mergeCell ref="A42:C42"/>
    <mergeCell ref="A25:C25"/>
    <mergeCell ref="A27:A29"/>
    <mergeCell ref="B27:B29"/>
    <mergeCell ref="C27:C29"/>
    <mergeCell ref="A30:A32"/>
    <mergeCell ref="A36:A38"/>
    <mergeCell ref="B36:B38"/>
    <mergeCell ref="C36:C38"/>
    <mergeCell ref="L13:L15"/>
    <mergeCell ref="M13:M15"/>
    <mergeCell ref="A16:A18"/>
    <mergeCell ref="B16:B18"/>
    <mergeCell ref="C16:C18"/>
    <mergeCell ref="I16:I18"/>
    <mergeCell ref="J16:J18"/>
    <mergeCell ref="K16:K18"/>
    <mergeCell ref="L16:L18"/>
    <mergeCell ref="M16:M18"/>
    <mergeCell ref="A13:A15"/>
    <mergeCell ref="B13:B15"/>
    <mergeCell ref="C13:C15"/>
    <mergeCell ref="I13:I15"/>
    <mergeCell ref="J13:J15"/>
    <mergeCell ref="K13:K15"/>
    <mergeCell ref="A8:C8"/>
    <mergeCell ref="D8:M8"/>
    <mergeCell ref="A10:A12"/>
    <mergeCell ref="B10:B12"/>
    <mergeCell ref="C10:C12"/>
    <mergeCell ref="I10:I12"/>
    <mergeCell ref="J10:J12"/>
    <mergeCell ref="K10:K12"/>
    <mergeCell ref="L10:L12"/>
    <mergeCell ref="M10:M12"/>
    <mergeCell ref="A1:E1"/>
    <mergeCell ref="B2:E2"/>
    <mergeCell ref="A3:B3"/>
    <mergeCell ref="A4:B4"/>
    <mergeCell ref="E4:E6"/>
    <mergeCell ref="A5:B5"/>
    <mergeCell ref="A6:B6"/>
  </mergeCells>
  <phoneticPr fontId="16" type="noConversion"/>
  <pageMargins left="0.69999998807907104" right="0.69999998807907104" top="0.75" bottom="0.75" header="0.30000001192092896" footer="0.30000001192092896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2023-04-04T00:12:49Z</cp:lastPrinted>
  <dcterms:created xsi:type="dcterms:W3CDTF">2020-08-11T07:59:09Z</dcterms:created>
  <dcterms:modified xsi:type="dcterms:W3CDTF">2023-04-10T06:28:41Z</dcterms:modified>
  <cp:version>1100.0100.01</cp:version>
</cp:coreProperties>
</file>